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185" firstSheet="1" activeTab="2"/>
  </bookViews>
  <sheets>
    <sheet name="Тарифы" sheetId="1" state="hidden" r:id="rId1"/>
    <sheet name="Тарифы факт" sheetId="2" r:id="rId2"/>
    <sheet name="Показатели фин.хоз. план 2010" sheetId="3" r:id="rId3"/>
    <sheet name="Показатели фин.хоз. факт 2010" sheetId="4" r:id="rId4"/>
    <sheet name="Характеристики товара(услуги)" sheetId="5" r:id="rId5"/>
    <sheet name="Доступ к товару( услуге)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kind_of_activity">'[3]Показатели фин.хоз.'!$B$19:$B$21</definedName>
    <definedName name="topl">'[3]Характеристики товара(услуги)'!$F$25:$F$51</definedName>
    <definedName name="_xlnm.Print_Area" localSheetId="2">'Показатели фин.хоз. план 2010'!$A$1:$H$42</definedName>
    <definedName name="_xlnm.Print_Area" localSheetId="3">'Показатели фин.хоз. факт 2010'!$A$1:$H$58</definedName>
  </definedNames>
  <calcPr fullCalcOnLoad="1"/>
</workbook>
</file>

<file path=xl/sharedStrings.xml><?xml version="1.0" encoding="utf-8"?>
<sst xmlns="http://schemas.openxmlformats.org/spreadsheetml/2006/main" count="596" uniqueCount="297">
  <si>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</si>
  <si>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</si>
  <si>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</si>
  <si>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</si>
  <si>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</si>
  <si>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</si>
  <si>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</si>
  <si>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</si>
  <si>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</si>
  <si>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</si>
  <si>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1.1</t>
  </si>
  <si>
    <t>1.1.1</t>
  </si>
  <si>
    <t>1.1.2</t>
  </si>
  <si>
    <t>1.2</t>
  </si>
  <si>
    <t>1.3</t>
  </si>
  <si>
    <t>2</t>
  </si>
  <si>
    <t>3</t>
  </si>
  <si>
    <t>4</t>
  </si>
  <si>
    <t>5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</si>
  <si>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</si>
  <si>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3.1</t>
  </si>
  <si>
    <t>3.2</t>
  </si>
  <si>
    <t>3.3</t>
  </si>
  <si>
    <t>3.4</t>
  </si>
  <si>
    <t>3.5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</si>
  <si>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</si>
  <si>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</si>
  <si>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</si>
  <si>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</si>
  <si>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</si>
  <si>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</si>
  <si>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</si>
  <si>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</si>
  <si>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</si>
  <si>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</si>
  <si>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</si>
  <si>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</si>
  <si>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</si>
  <si>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</si>
  <si>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</si>
  <si>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</si>
  <si>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</si>
  <si>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</si>
  <si>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</si>
  <si>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Справочно: количество выданных техусловий на подключение</t>
  </si>
  <si>
    <t>x</t>
  </si>
  <si>
    <t>тыс.руб.</t>
  </si>
  <si>
    <t>3.2.1</t>
  </si>
  <si>
    <t>руб.</t>
  </si>
  <si>
    <t>3.2.2</t>
  </si>
  <si>
    <t>3.3.1</t>
  </si>
  <si>
    <t>3.8</t>
  </si>
  <si>
    <t>3.8.1</t>
  </si>
  <si>
    <t>3.8.2</t>
  </si>
  <si>
    <t>3.9</t>
  </si>
  <si>
    <t>3.9.1</t>
  </si>
  <si>
    <t>3.9.2</t>
  </si>
  <si>
    <t>3.10</t>
  </si>
  <si>
    <t>3.11</t>
  </si>
  <si>
    <t>км</t>
  </si>
  <si>
    <t>ед.</t>
  </si>
  <si>
    <t>Исполнитель</t>
  </si>
  <si>
    <t>Срок предоставления</t>
  </si>
  <si>
    <t>не позднее 30 дней со дня принятия тарифа  на очередной период регулирования.</t>
  </si>
  <si>
    <t>ПЭУ</t>
  </si>
  <si>
    <t>Источник официального опубликования</t>
  </si>
  <si>
    <t>3.1.1</t>
  </si>
  <si>
    <t>3.1.2</t>
  </si>
  <si>
    <t>чел.</t>
  </si>
  <si>
    <t>%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</si>
  <si>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</si>
  <si>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</si>
  <si>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</si>
  <si>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</si>
  <si>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</si>
  <si>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</si>
  <si>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</si>
  <si>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</si>
  <si>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</si>
  <si>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Тариф без дифференциации по видам теплоносителя</t>
  </si>
  <si>
    <t>через тепловую сеть</t>
  </si>
  <si>
    <t>отпуск с коллекторов</t>
  </si>
  <si>
    <t>2.1.1</t>
  </si>
  <si>
    <t>Горячая вода, в том числе</t>
  </si>
  <si>
    <t>2.1.2</t>
  </si>
  <si>
    <t>Отборный пар всего, в том числе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</si>
  <si>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</si>
  <si>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</si>
  <si>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t>3.3.2</t>
  </si>
  <si>
    <t>3.4.1</t>
  </si>
  <si>
    <r>
      <t>7-13 кг/см</t>
    </r>
    <r>
      <rPr>
        <vertAlign val="superscript"/>
        <sz val="9"/>
        <rFont val="Tahoma"/>
        <family val="2"/>
      </rPr>
      <t>2</t>
    </r>
  </si>
  <si>
    <t>3.4.2</t>
  </si>
  <si>
    <t>3.5.1</t>
  </si>
  <si>
    <r>
      <t>&gt; 13 кг/см</t>
    </r>
    <r>
      <rPr>
        <vertAlign val="superscript"/>
        <sz val="9"/>
        <rFont val="Tahoma"/>
        <family val="2"/>
      </rPr>
      <t>2</t>
    </r>
  </si>
  <si>
    <t>3.5.2</t>
  </si>
  <si>
    <t>4.1.1</t>
  </si>
  <si>
    <t>Острый редуцированный пар, в том числе</t>
  </si>
  <si>
    <t>4.1.2</t>
  </si>
  <si>
    <t>п.12 Стандарта раскрытия информации</t>
  </si>
  <si>
    <t>Утвержденная надбавка к ценам (тарифам) на тепловую энергию для потребителей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</si>
  <si>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</si>
  <si>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</si>
  <si>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</si>
  <si>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</si>
  <si>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</si>
  <si>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</si>
  <si>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</si>
  <si>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</si>
  <si>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</si>
  <si>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</si>
  <si>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</si>
  <si>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</si>
  <si>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</si>
  <si>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</si>
  <si>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п.15 Стандарта раскрытия информации</t>
  </si>
  <si>
    <t>п.14 Стандарта раскрытия информации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</si>
  <si>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</si>
  <si>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</si>
  <si>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</si>
  <si>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</si>
  <si>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</si>
  <si>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Стоимость</t>
  </si>
  <si>
    <t>Способ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</si>
  <si>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</si>
  <si>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</si>
  <si>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</si>
  <si>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</si>
  <si>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</si>
  <si>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</si>
  <si>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</si>
  <si>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</si>
  <si>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</si>
  <si>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</si>
  <si>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</si>
  <si>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</si>
  <si>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</si>
  <si>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</si>
  <si>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</si>
  <si>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</si>
  <si>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</si>
  <si>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</si>
  <si>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</si>
  <si>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</si>
  <si>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</si>
  <si>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</si>
  <si>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</si>
  <si>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</si>
  <si>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</si>
  <si>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</si>
  <si>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</si>
  <si>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</si>
  <si>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</si>
  <si>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</si>
  <si>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</si>
  <si>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</si>
  <si>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</si>
  <si>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</si>
  <si>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</si>
  <si>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</si>
  <si>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</si>
  <si>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</si>
  <si>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</si>
  <si>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</si>
  <si>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</si>
  <si>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</si>
  <si>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</si>
  <si>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</si>
  <si>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</si>
  <si>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</si>
  <si>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</si>
  <si>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</si>
  <si>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</si>
  <si>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</si>
  <si>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</si>
  <si>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куб. м/Гкал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</si>
  <si>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</si>
  <si>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</si>
  <si>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</si>
  <si>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</si>
  <si>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</si>
  <si>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</si>
  <si>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п.18 Стандарта раскрытия информации</t>
  </si>
  <si>
    <t>ТЕПЛОСНАБЖЕНИЕ</t>
  </si>
  <si>
    <t>№ п/п в Стандарте</t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</si>
  <si>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</si>
  <si>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</si>
  <si>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</si>
  <si>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</si>
  <si>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</si>
  <si>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</si>
  <si>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</si>
  <si>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</si>
  <si>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</si>
  <si>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</si>
  <si>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</si>
  <si>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</si>
  <si>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</si>
  <si>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</si>
  <si>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</si>
  <si>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</si>
  <si>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</si>
  <si>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</si>
  <si>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</si>
  <si>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</si>
  <si>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</si>
  <si>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Исполнители</t>
  </si>
  <si>
    <t>ЦЭО/ЦЭиЭС</t>
  </si>
  <si>
    <t>22.12.2010 № 44/3</t>
  </si>
  <si>
    <t>Управление по тарифному регулированию Мурманской области</t>
  </si>
  <si>
    <t>Производство, передача и сбыт тепловой энергии</t>
  </si>
  <si>
    <t xml:space="preserve">мазут </t>
  </si>
  <si>
    <t>Стоимость 1й единицы объема с учетом доставки (транспортировки)-средняя с учетом присадки</t>
  </si>
  <si>
    <t>По приборам учета   сторонникам</t>
  </si>
  <si>
    <t>Удельный расход холодной воды на единицу тепловой энергии, отпускаемой в тепловую сеть (средний)</t>
  </si>
  <si>
    <t xml:space="preserve">Объем </t>
  </si>
  <si>
    <t>Снимаем 20% прибыль</t>
  </si>
  <si>
    <t>Стоимость на конец периода</t>
  </si>
  <si>
    <t>Объем сторонникам</t>
  </si>
  <si>
    <t>Поставка в вагонах-цистернах по договорам ЗАО "ТТК"</t>
  </si>
  <si>
    <t>Общехозяйственные (управленческие) расходы, в том числе:</t>
  </si>
  <si>
    <t>тонн</t>
  </si>
  <si>
    <t>Информация о тарифе на тепловую энергию ОАО "Кольская ГМК" г. Заполярный</t>
  </si>
  <si>
    <t>16.12.2009 № 43/2</t>
  </si>
  <si>
    <t>плановые (учтенные в  тарифе ) 2011 г.</t>
  </si>
  <si>
    <t>фактические 2010 г.</t>
  </si>
  <si>
    <r>
      <t xml:space="preserve">п.14 </t>
    </r>
    <r>
      <rPr>
        <sz val="11"/>
        <rFont val="Times New Roman"/>
        <family val="1"/>
      </rPr>
      <t>(б,в,г,е)</t>
    </r>
  </si>
  <si>
    <t>Структура основных производственных затрат в тарифе полезно отпущенной теплоэнергии  ОАО "Кольская ГМК" для потребителей г Заполярный</t>
  </si>
  <si>
    <t>№ пп</t>
  </si>
  <si>
    <t>Статьи затрат</t>
  </si>
  <si>
    <t>Един. Измер.</t>
  </si>
  <si>
    <t>Утверж. с 01.01.10 г.</t>
  </si>
  <si>
    <t xml:space="preserve">    Факт 2009г.                </t>
  </si>
  <si>
    <t>пояснения:</t>
  </si>
  <si>
    <t xml:space="preserve">тыс.руб  </t>
  </si>
  <si>
    <t>руб\Гкал</t>
  </si>
  <si>
    <t>I.</t>
  </si>
  <si>
    <t>Реализация теплоэнергии всего</t>
  </si>
  <si>
    <t xml:space="preserve">Гкал </t>
  </si>
  <si>
    <t>в т.ч. сторонним потребителям</t>
  </si>
  <si>
    <t xml:space="preserve">Топливо (мазут)     </t>
  </si>
  <si>
    <t>Поставщик мазута - ЗАО "Таймырская топливная компания"</t>
  </si>
  <si>
    <t>Электроэнергия</t>
  </si>
  <si>
    <r>
      <t>электроэнергия</t>
    </r>
    <r>
      <rPr>
        <sz val="9"/>
        <rFont val="Times New Roman"/>
        <family val="1"/>
      </rPr>
      <t>: в тарифе на 2010г: 16 600,0 тыс.квтч по 1 144,4  руб/т.квтч</t>
    </r>
  </si>
  <si>
    <t>Фактич. за 2009г: 15 313,9 тыс.квтч. по цене 1 010 руб/т.квч</t>
  </si>
  <si>
    <t>Вода + стоки</t>
  </si>
  <si>
    <t>тыс.руб</t>
  </si>
  <si>
    <t>Материалы</t>
  </si>
  <si>
    <t>Затраты на оплату труда</t>
  </si>
  <si>
    <t>Страховые взносы</t>
  </si>
  <si>
    <t>Амортизация</t>
  </si>
  <si>
    <r>
      <t>Основные фонды:</t>
    </r>
    <r>
      <rPr>
        <sz val="10"/>
        <rFont val="Times New Roman"/>
        <family val="1"/>
      </rPr>
      <t xml:space="preserve"> в тарифе на 2010г: стоим ОФ 124 753 т.р, ввод 0 т.р, выбытие 0 т.р</t>
    </r>
  </si>
  <si>
    <t>Фактически за 2009г: среднегодовая стоим ОФ 129 060,2 т.р., ввод  9 341,2 т.р, выбытие 0,0 т.р.</t>
  </si>
  <si>
    <t>Выполнение ремонтных работ</t>
  </si>
  <si>
    <t>Прочие прямые расходы.</t>
  </si>
  <si>
    <t>Прочие цеховые расходы</t>
  </si>
  <si>
    <t>Итого цеховая себестоимость</t>
  </si>
  <si>
    <t>в т.ч. товарной продукции</t>
  </si>
  <si>
    <t>Общехозяйственные расходы-всего</t>
  </si>
  <si>
    <t>Общехозяйственные расходы тов.выпуска</t>
  </si>
  <si>
    <t>Итого производственная себестоимость выпуска</t>
  </si>
  <si>
    <t>Процент общехозяйственных расходов</t>
  </si>
  <si>
    <t>Производственная себестоимость тов. продукции</t>
  </si>
  <si>
    <t>Производст. себестоим. 1 Гкал</t>
  </si>
  <si>
    <t>руб/Гкал</t>
  </si>
  <si>
    <t>Прибыль("-"убытки) тов.прод.</t>
  </si>
  <si>
    <t>в т.ч.убытки за 2002г(10%),2004,2005,2006Г</t>
  </si>
  <si>
    <t>Рентабельность</t>
  </si>
  <si>
    <t>II.</t>
  </si>
  <si>
    <t>Выручка от реализации товарной продукции :</t>
  </si>
  <si>
    <t>Выпадающие расходы</t>
  </si>
  <si>
    <t>ИТОГО  товарной продукции :</t>
  </si>
  <si>
    <t>Утвержден Тариф 1 Гкал</t>
  </si>
  <si>
    <t xml:space="preserve">Топливо      </t>
  </si>
  <si>
    <t>Условно- постоянные</t>
  </si>
  <si>
    <t>Стоимость мазута без НДС</t>
  </si>
  <si>
    <t>руб/тн</t>
  </si>
  <si>
    <t>Удельный расход топлива</t>
  </si>
  <si>
    <t>кгут\Гкал</t>
  </si>
  <si>
    <t>Расход натурального топлива(мазут)</t>
  </si>
  <si>
    <t>Задолженность на 1.10.2002г</t>
  </si>
  <si>
    <t>в т.ч .МУП   "Теплосеть"</t>
  </si>
  <si>
    <t>Структура основных производственных затрат в тарифе на передачу теплоэнергии  ОАО "Кольская ГМК" для потребителей г Заполярный</t>
  </si>
  <si>
    <t>электроэнергия:</t>
  </si>
  <si>
    <t>В тарифе на 2010г:  540,0 тыс.квтч, по 1 149,2 руб/т.квтч</t>
  </si>
  <si>
    <t>Фактически за 2009г: 539,0 втч, по 1 010 руб/т.квтч</t>
  </si>
  <si>
    <t>в тарифе на 2010г: стоим ОФ 33 036 т.р, ввод 0 т.р, выбытие 0 т.р</t>
  </si>
  <si>
    <t>Фактически за 2009г: среднегодовая стоим ОФ 33 068 т.р., ввод  6 023,2 т.р, выбытие 5 960,3 т.р.</t>
  </si>
  <si>
    <t>Наименование</t>
  </si>
  <si>
    <t>всего</t>
  </si>
  <si>
    <t>Заполярный</t>
  </si>
  <si>
    <t>Никель</t>
  </si>
  <si>
    <t>балансовая стоимость на начало года</t>
  </si>
  <si>
    <t>ввод</t>
  </si>
  <si>
    <t>выбытие</t>
  </si>
  <si>
    <t>балансовая стоимость на конец года</t>
  </si>
  <si>
    <t>среднегодовая балансовая стоимость</t>
  </si>
  <si>
    <t>сумма амортизации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</si>
</sst>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#,##0.0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 Cyr"/>
      <family val="0"/>
    </font>
    <font>
      <vertAlign val="superscript"/>
      <sz val="9"/>
      <name val="Tahoma"/>
      <family val="2"/>
    </font>
    <font>
      <sz val="10"/>
      <name val="Tahoma"/>
      <family val="2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 locked="0"/>
    </xf>
    <xf numFmtId="3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4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horizontal="center" vertical="center"/>
      <protection locked="0"/>
    </xf>
    <xf numFmtId="4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vertical="center" wrapText="1"/>
      <protection/>
    </xf>
    <xf numFmtId="3" fontId="2" fillId="34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3" fillId="33" borderId="24" xfId="56" applyFont="1" applyFill="1" applyBorder="1" applyAlignment="1" applyProtection="1">
      <alignment horizontal="center" vertical="center" wrapText="1"/>
      <protection/>
    </xf>
    <xf numFmtId="0" fontId="3" fillId="33" borderId="35" xfId="56" applyFont="1" applyFill="1" applyBorder="1" applyAlignment="1" applyProtection="1">
      <alignment horizontal="center" vertical="center" wrapText="1"/>
      <protection/>
    </xf>
    <xf numFmtId="0" fontId="6" fillId="0" borderId="14" xfId="59" applyFont="1" applyBorder="1" applyAlignment="1" applyProtection="1">
      <alignment horizontal="center"/>
      <protection/>
    </xf>
    <xf numFmtId="0" fontId="6" fillId="0" borderId="12" xfId="59" applyFont="1" applyBorder="1" applyAlignment="1" applyProtection="1">
      <alignment horizontal="center"/>
      <protection/>
    </xf>
    <xf numFmtId="0" fontId="6" fillId="0" borderId="13" xfId="59" applyFont="1" applyBorder="1" applyAlignment="1" applyProtection="1">
      <alignment horizontal="center"/>
      <protection/>
    </xf>
    <xf numFmtId="49" fontId="3" fillId="0" borderId="28" xfId="59" applyNumberFormat="1" applyFont="1" applyBorder="1" applyAlignment="1" applyProtection="1">
      <alignment horizontal="center"/>
      <protection/>
    </xf>
    <xf numFmtId="0" fontId="2" fillId="33" borderId="24" xfId="58" applyFont="1" applyFill="1" applyBorder="1" applyAlignment="1" applyProtection="1">
      <alignment horizontal="center" vertical="center" wrapText="1"/>
      <protection/>
    </xf>
    <xf numFmtId="2" fontId="8" fillId="34" borderId="18" xfId="59" applyNumberFormat="1" applyFont="1" applyFill="1" applyBorder="1" applyAlignment="1" applyProtection="1">
      <alignment vertical="center"/>
      <protection locked="0"/>
    </xf>
    <xf numFmtId="2" fontId="8" fillId="34" borderId="36" xfId="59" applyNumberFormat="1" applyFont="1" applyFill="1" applyBorder="1" applyAlignment="1" applyProtection="1">
      <alignment vertical="center"/>
      <protection locked="0"/>
    </xf>
    <xf numFmtId="14" fontId="2" fillId="34" borderId="18" xfId="53" applyNumberFormat="1" applyFont="1" applyFill="1" applyBorder="1" applyAlignment="1" applyProtection="1">
      <alignment vertical="center" wrapText="1"/>
      <protection locked="0"/>
    </xf>
    <xf numFmtId="49" fontId="2" fillId="34" borderId="18" xfId="53" applyNumberFormat="1" applyFont="1" applyFill="1" applyBorder="1" applyAlignment="1" applyProtection="1">
      <alignment vertical="center" wrapText="1"/>
      <protection locked="0"/>
    </xf>
    <xf numFmtId="49" fontId="2" fillId="34" borderId="19" xfId="53" applyNumberFormat="1" applyFont="1" applyFill="1" applyBorder="1" applyAlignment="1" applyProtection="1">
      <alignment vertical="center" wrapText="1"/>
      <protection locked="0"/>
    </xf>
    <xf numFmtId="49" fontId="7" fillId="0" borderId="21" xfId="59" applyNumberFormat="1" applyFont="1" applyBorder="1" applyAlignment="1" applyProtection="1">
      <alignment horizontal="center"/>
      <protection/>
    </xf>
    <xf numFmtId="2" fontId="8" fillId="34" borderId="24" xfId="59" applyNumberFormat="1" applyFont="1" applyFill="1" applyBorder="1" applyAlignment="1" applyProtection="1">
      <alignment vertical="center"/>
      <protection locked="0"/>
    </xf>
    <xf numFmtId="2" fontId="8" fillId="34" borderId="32" xfId="59" applyNumberFormat="1" applyFont="1" applyFill="1" applyBorder="1" applyAlignment="1" applyProtection="1">
      <alignment vertical="center"/>
      <protection locked="0"/>
    </xf>
    <xf numFmtId="14" fontId="2" fillId="34" borderId="24" xfId="53" applyNumberFormat="1" applyFont="1" applyFill="1" applyBorder="1" applyAlignment="1" applyProtection="1">
      <alignment vertical="center" wrapText="1"/>
      <protection locked="0"/>
    </xf>
    <xf numFmtId="49" fontId="2" fillId="34" borderId="24" xfId="53" applyNumberFormat="1" applyFont="1" applyFill="1" applyBorder="1" applyAlignment="1" applyProtection="1">
      <alignment vertical="center" wrapText="1" shrinkToFit="1" readingOrder="1"/>
      <protection locked="0"/>
    </xf>
    <xf numFmtId="49" fontId="2" fillId="34" borderId="24" xfId="53" applyNumberFormat="1" applyFont="1" applyFill="1" applyBorder="1" applyAlignment="1" applyProtection="1">
      <alignment vertical="center" wrapText="1"/>
      <protection locked="0"/>
    </xf>
    <xf numFmtId="49" fontId="2" fillId="34" borderId="20" xfId="53" applyNumberFormat="1" applyFont="1" applyFill="1" applyBorder="1" applyAlignment="1" applyProtection="1">
      <alignment vertical="center" wrapText="1"/>
      <protection locked="0"/>
    </xf>
    <xf numFmtId="49" fontId="3" fillId="33" borderId="22" xfId="53" applyNumberFormat="1" applyFont="1" applyFill="1" applyBorder="1" applyAlignment="1" applyProtection="1">
      <alignment horizontal="center" vertical="center" wrapText="1"/>
      <protection/>
    </xf>
    <xf numFmtId="0" fontId="3" fillId="33" borderId="37" xfId="53" applyFont="1" applyFill="1" applyBorder="1" applyAlignment="1" applyProtection="1">
      <alignment horizontal="center" vertical="center" wrapText="1"/>
      <protection/>
    </xf>
    <xf numFmtId="0" fontId="3" fillId="33" borderId="23" xfId="53" applyFont="1" applyFill="1" applyBorder="1" applyAlignment="1" applyProtection="1">
      <alignment horizontal="center" vertical="center" wrapText="1"/>
      <protection/>
    </xf>
    <xf numFmtId="49" fontId="6" fillId="0" borderId="14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49" fontId="3" fillId="33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38" xfId="53" applyFont="1" applyBorder="1" applyAlignment="1" applyProtection="1">
      <alignment vertical="center" wrapText="1"/>
      <protection/>
    </xf>
    <xf numFmtId="0" fontId="2" fillId="0" borderId="38" xfId="53" applyFont="1" applyBorder="1" applyAlignment="1" applyProtection="1">
      <alignment horizontal="center" vertical="center" wrapText="1"/>
      <protection/>
    </xf>
    <xf numFmtId="2" fontId="2" fillId="34" borderId="2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53" applyFont="1" applyBorder="1" applyAlignment="1" applyProtection="1">
      <alignment horizontal="left" vertical="center" wrapText="1" indent="1"/>
      <protection/>
    </xf>
    <xf numFmtId="49" fontId="3" fillId="33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4" xfId="53" applyFont="1" applyBorder="1" applyAlignment="1" applyProtection="1">
      <alignment vertical="center" wrapText="1"/>
      <protection/>
    </xf>
    <xf numFmtId="0" fontId="2" fillId="0" borderId="39" xfId="53" applyFont="1" applyBorder="1" applyAlignment="1" applyProtection="1">
      <alignment horizontal="center" vertical="center" wrapText="1"/>
      <protection/>
    </xf>
    <xf numFmtId="49" fontId="3" fillId="33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30" xfId="53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2" fontId="2" fillId="34" borderId="31" xfId="53" applyNumberFormat="1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vertical="center" wrapText="1"/>
      <protection/>
    </xf>
    <xf numFmtId="3" fontId="2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24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/>
      <protection/>
    </xf>
    <xf numFmtId="49" fontId="11" fillId="33" borderId="21" xfId="0" applyNumberFormat="1" applyFont="1" applyFill="1" applyBorder="1" applyAlignment="1" applyProtection="1">
      <alignment horizontal="center" vertical="center"/>
      <protection/>
    </xf>
    <xf numFmtId="49" fontId="11" fillId="33" borderId="25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3" fillId="34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49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8" xfId="59" applyNumberFormat="1" applyFont="1" applyFill="1" applyBorder="1" applyAlignment="1" applyProtection="1">
      <alignment horizontal="center" vertical="center"/>
      <protection locked="0"/>
    </xf>
    <xf numFmtId="14" fontId="2" fillId="34" borderId="18" xfId="53" applyNumberFormat="1" applyFont="1" applyFill="1" applyBorder="1" applyAlignment="1" applyProtection="1">
      <alignment horizontal="center" vertical="center" wrapText="1"/>
      <protection locked="0"/>
    </xf>
    <xf numFmtId="49" fontId="2" fillId="34" borderId="18" xfId="53" applyNumberFormat="1" applyFont="1" applyFill="1" applyBorder="1" applyAlignment="1" applyProtection="1">
      <alignment horizontal="center" vertical="center" wrapText="1" shrinkToFit="1" readingOrder="1"/>
      <protection locked="0"/>
    </xf>
    <xf numFmtId="14" fontId="2" fillId="34" borderId="18" xfId="54" applyNumberFormat="1" applyFont="1" applyFill="1" applyBorder="1" applyAlignment="1" applyProtection="1">
      <alignment horizontal="center" vertical="center" wrapText="1"/>
      <protection locked="0"/>
    </xf>
    <xf numFmtId="14" fontId="2" fillId="34" borderId="18" xfId="54" applyNumberFormat="1" applyFont="1" applyFill="1" applyBorder="1" applyAlignment="1" applyProtection="1">
      <alignment vertical="center" wrapText="1"/>
      <protection locked="0"/>
    </xf>
    <xf numFmtId="49" fontId="2" fillId="34" borderId="18" xfId="5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" fillId="34" borderId="18" xfId="54" applyNumberFormat="1" applyFont="1" applyFill="1" applyBorder="1" applyAlignment="1" applyProtection="1">
      <alignment vertical="center" wrapText="1"/>
      <protection locked="0"/>
    </xf>
    <xf numFmtId="49" fontId="2" fillId="34" borderId="19" xfId="54" applyNumberFormat="1" applyFont="1" applyFill="1" applyBorder="1" applyAlignment="1" applyProtection="1">
      <alignment vertical="center" wrapText="1"/>
      <protection locked="0"/>
    </xf>
    <xf numFmtId="14" fontId="2" fillId="34" borderId="24" xfId="54" applyNumberFormat="1" applyFont="1" applyFill="1" applyBorder="1" applyAlignment="1" applyProtection="1">
      <alignment vertical="center" wrapText="1"/>
      <protection locked="0"/>
    </xf>
    <xf numFmtId="49" fontId="2" fillId="34" borderId="20" xfId="54" applyNumberFormat="1" applyFont="1" applyFill="1" applyBorder="1" applyAlignment="1" applyProtection="1">
      <alignment vertical="center" wrapText="1"/>
      <protection locked="0"/>
    </xf>
    <xf numFmtId="49" fontId="2" fillId="34" borderId="24" xfId="54" applyNumberFormat="1" applyFont="1" applyFill="1" applyBorder="1" applyAlignment="1" applyProtection="1">
      <alignment vertical="center" wrapText="1" shrinkToFit="1" readingOrder="1"/>
      <protection locked="0"/>
    </xf>
    <xf numFmtId="49" fontId="2" fillId="34" borderId="24" xfId="54" applyNumberFormat="1" applyFont="1" applyFill="1" applyBorder="1" applyAlignment="1" applyProtection="1">
      <alignment vertical="center" wrapText="1"/>
      <protection locked="0"/>
    </xf>
    <xf numFmtId="49" fontId="3" fillId="33" borderId="22" xfId="54" applyNumberFormat="1" applyFont="1" applyFill="1" applyBorder="1" applyAlignment="1" applyProtection="1">
      <alignment horizontal="center" vertical="center" wrapText="1"/>
      <protection/>
    </xf>
    <xf numFmtId="0" fontId="3" fillId="33" borderId="37" xfId="54" applyFont="1" applyFill="1" applyBorder="1" applyAlignment="1" applyProtection="1">
      <alignment horizontal="center" vertical="center" wrapText="1"/>
      <protection/>
    </xf>
    <xf numFmtId="0" fontId="3" fillId="33" borderId="23" xfId="54" applyFont="1" applyFill="1" applyBorder="1" applyAlignment="1" applyProtection="1">
      <alignment horizontal="center" vertical="center" wrapText="1"/>
      <protection/>
    </xf>
    <xf numFmtId="49" fontId="6" fillId="0" borderId="14" xfId="54" applyNumberFormat="1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49" fontId="3" fillId="33" borderId="28" xfId="54" applyNumberFormat="1" applyFont="1" applyFill="1" applyBorder="1" applyAlignment="1" applyProtection="1">
      <alignment horizontal="center" vertical="center" wrapText="1"/>
      <protection/>
    </xf>
    <xf numFmtId="0" fontId="3" fillId="0" borderId="38" xfId="54" applyFont="1" applyBorder="1" applyAlignment="1" applyProtection="1">
      <alignment vertical="center" wrapText="1"/>
      <protection/>
    </xf>
    <xf numFmtId="0" fontId="2" fillId="0" borderId="38" xfId="54" applyFont="1" applyBorder="1" applyAlignment="1" applyProtection="1">
      <alignment horizontal="center" vertical="center" wrapText="1"/>
      <protection/>
    </xf>
    <xf numFmtId="2" fontId="2" fillId="34" borderId="2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54" applyFont="1" applyBorder="1" applyAlignment="1" applyProtection="1">
      <alignment horizontal="left" vertical="center" wrapText="1" indent="1"/>
      <protection/>
    </xf>
    <xf numFmtId="49" fontId="3" fillId="33" borderId="21" xfId="54" applyNumberFormat="1" applyFont="1" applyFill="1" applyBorder="1" applyAlignment="1" applyProtection="1">
      <alignment horizontal="center" vertical="center" wrapText="1"/>
      <protection/>
    </xf>
    <xf numFmtId="0" fontId="3" fillId="0" borderId="24" xfId="54" applyFont="1" applyBorder="1" applyAlignment="1" applyProtection="1">
      <alignment vertical="center" wrapText="1"/>
      <protection/>
    </xf>
    <xf numFmtId="0" fontId="2" fillId="0" borderId="39" xfId="54" applyFont="1" applyBorder="1" applyAlignment="1" applyProtection="1">
      <alignment horizontal="center" vertical="center" wrapText="1"/>
      <protection/>
    </xf>
    <xf numFmtId="49" fontId="3" fillId="33" borderId="29" xfId="54" applyNumberFormat="1" applyFont="1" applyFill="1" applyBorder="1" applyAlignment="1" applyProtection="1">
      <alignment horizontal="center" vertical="center" wrapText="1"/>
      <protection/>
    </xf>
    <xf numFmtId="0" fontId="3" fillId="0" borderId="30" xfId="54" applyFont="1" applyBorder="1" applyAlignment="1" applyProtection="1">
      <alignment horizontal="center" vertical="center" wrapText="1"/>
      <protection/>
    </xf>
    <xf numFmtId="0" fontId="2" fillId="0" borderId="40" xfId="54" applyFont="1" applyBorder="1" applyAlignment="1" applyProtection="1">
      <alignment horizontal="center" vertical="center" wrapText="1"/>
      <protection/>
    </xf>
    <xf numFmtId="2" fontId="2" fillId="34" borderId="31" xfId="54" applyNumberFormat="1" applyFont="1" applyFill="1" applyBorder="1" applyAlignment="1" applyProtection="1">
      <alignment horizontal="center" vertical="center" wrapText="1"/>
      <protection locked="0"/>
    </xf>
    <xf numFmtId="4" fontId="13" fillId="34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Alignment="1" applyProtection="1">
      <alignment/>
      <protection/>
    </xf>
    <xf numFmtId="4" fontId="2" fillId="34" borderId="20" xfId="0" applyNumberFormat="1" applyFont="1" applyFill="1" applyBorder="1" applyAlignment="1" applyProtection="1">
      <alignment horizontal="center" vertical="center"/>
      <protection/>
    </xf>
    <xf numFmtId="0" fontId="3" fillId="37" borderId="32" xfId="0" applyFont="1" applyFill="1" applyBorder="1" applyAlignment="1" applyProtection="1">
      <alignment horizontal="center" vertical="center" wrapText="1"/>
      <protection/>
    </xf>
    <xf numFmtId="0" fontId="3" fillId="37" borderId="44" xfId="0" applyFont="1" applyFill="1" applyBorder="1" applyAlignment="1" applyProtection="1">
      <alignment horizontal="center" vertical="center" wrapText="1"/>
      <protection/>
    </xf>
    <xf numFmtId="0" fontId="3" fillId="37" borderId="39" xfId="0" applyFont="1" applyFill="1" applyBorder="1" applyAlignment="1" applyProtection="1">
      <alignment horizontal="center" vertical="center" wrapText="1"/>
      <protection/>
    </xf>
    <xf numFmtId="0" fontId="3" fillId="33" borderId="24" xfId="56" applyFont="1" applyFill="1" applyBorder="1" applyAlignment="1" applyProtection="1">
      <alignment horizontal="center" vertical="center" wrapText="1"/>
      <protection/>
    </xf>
    <xf numFmtId="0" fontId="3" fillId="33" borderId="32" xfId="56" applyFont="1" applyFill="1" applyBorder="1" applyAlignment="1" applyProtection="1">
      <alignment horizontal="center" vertical="center" wrapText="1"/>
      <protection/>
    </xf>
    <xf numFmtId="0" fontId="6" fillId="0" borderId="45" xfId="59" applyFont="1" applyBorder="1" applyAlignment="1" applyProtection="1">
      <alignment horizontal="center"/>
      <protection/>
    </xf>
    <xf numFmtId="0" fontId="6" fillId="0" borderId="46" xfId="59" applyFont="1" applyBorder="1" applyAlignment="1" applyProtection="1">
      <alignment horizontal="center"/>
      <protection/>
    </xf>
    <xf numFmtId="0" fontId="2" fillId="33" borderId="37" xfId="58" applyFont="1" applyFill="1" applyBorder="1" applyAlignment="1" applyProtection="1">
      <alignment horizontal="left" vertical="center" wrapText="1"/>
      <protection/>
    </xf>
    <xf numFmtId="0" fontId="2" fillId="33" borderId="18" xfId="58" applyFont="1" applyFill="1" applyBorder="1" applyAlignment="1" applyProtection="1">
      <alignment horizontal="left" vertical="center" wrapText="1"/>
      <protection/>
    </xf>
    <xf numFmtId="0" fontId="2" fillId="33" borderId="39" xfId="58" applyFont="1" applyFill="1" applyBorder="1" applyAlignment="1" applyProtection="1">
      <alignment horizontal="left" vertical="center" wrapText="1"/>
      <protection/>
    </xf>
    <xf numFmtId="0" fontId="2" fillId="33" borderId="39" xfId="58" applyFont="1" applyFill="1" applyBorder="1" applyAlignment="1" applyProtection="1">
      <alignment horizontal="left" vertical="center" wrapText="1" indent="2"/>
      <protection/>
    </xf>
    <xf numFmtId="0" fontId="3" fillId="33" borderId="47" xfId="53" applyFont="1" applyFill="1" applyBorder="1" applyAlignment="1" applyProtection="1">
      <alignment horizontal="center" vertical="center" wrapText="1"/>
      <protection/>
    </xf>
    <xf numFmtId="0" fontId="3" fillId="33" borderId="24" xfId="53" applyFont="1" applyFill="1" applyBorder="1" applyAlignment="1" applyProtection="1">
      <alignment horizontal="center" vertical="center" wrapText="1"/>
      <protection/>
    </xf>
    <xf numFmtId="0" fontId="3" fillId="33" borderId="35" xfId="53" applyFont="1" applyFill="1" applyBorder="1" applyAlignment="1" applyProtection="1">
      <alignment horizontal="center" vertical="center" wrapText="1"/>
      <protection/>
    </xf>
    <xf numFmtId="0" fontId="3" fillId="33" borderId="48" xfId="53" applyFont="1" applyFill="1" applyBorder="1" applyAlignment="1" applyProtection="1">
      <alignment horizontal="center" vertical="center" wrapText="1"/>
      <protection/>
    </xf>
    <xf numFmtId="0" fontId="3" fillId="33" borderId="20" xfId="53" applyFont="1" applyFill="1" applyBorder="1" applyAlignment="1" applyProtection="1">
      <alignment horizontal="center" vertical="center" wrapText="1"/>
      <protection/>
    </xf>
    <xf numFmtId="0" fontId="3" fillId="33" borderId="26" xfId="53" applyFont="1" applyFill="1" applyBorder="1" applyAlignment="1" applyProtection="1">
      <alignment horizontal="center" vertical="center" wrapText="1"/>
      <protection/>
    </xf>
    <xf numFmtId="0" fontId="3" fillId="33" borderId="35" xfId="56" applyFont="1" applyFill="1" applyBorder="1" applyAlignment="1" applyProtection="1">
      <alignment horizontal="center" vertical="center" wrapText="1"/>
      <protection/>
    </xf>
    <xf numFmtId="0" fontId="7" fillId="0" borderId="27" xfId="59" applyFont="1" applyBorder="1" applyAlignment="1" applyProtection="1">
      <alignment horizontal="center" vertical="center" wrapText="1"/>
      <protection/>
    </xf>
    <xf numFmtId="0" fontId="7" fillId="0" borderId="21" xfId="59" applyFont="1" applyBorder="1" applyAlignment="1" applyProtection="1">
      <alignment horizontal="center" vertical="center" wrapText="1"/>
      <protection/>
    </xf>
    <xf numFmtId="0" fontId="7" fillId="0" borderId="25" xfId="59" applyFont="1" applyBorder="1" applyAlignment="1" applyProtection="1">
      <alignment horizontal="center" vertical="center" wrapText="1"/>
      <protection/>
    </xf>
    <xf numFmtId="0" fontId="7" fillId="0" borderId="49" xfId="59" applyFont="1" applyBorder="1" applyAlignment="1" applyProtection="1">
      <alignment horizontal="center" vertical="center" wrapText="1"/>
      <protection/>
    </xf>
    <xf numFmtId="0" fontId="7" fillId="0" borderId="50" xfId="59" applyFont="1" applyBorder="1" applyAlignment="1" applyProtection="1">
      <alignment horizontal="center" vertical="center" wrapText="1"/>
      <protection/>
    </xf>
    <xf numFmtId="0" fontId="7" fillId="0" borderId="0" xfId="59" applyFont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center" vertical="center" wrapText="1"/>
      <protection/>
    </xf>
    <xf numFmtId="0" fontId="3" fillId="33" borderId="51" xfId="56" applyFont="1" applyFill="1" applyBorder="1" applyAlignment="1" applyProtection="1">
      <alignment horizontal="center" vertical="center" wrapText="1"/>
      <protection/>
    </xf>
    <xf numFmtId="0" fontId="3" fillId="33" borderId="52" xfId="56" applyFont="1" applyFill="1" applyBorder="1" applyAlignment="1" applyProtection="1">
      <alignment horizontal="center" vertical="center" wrapText="1"/>
      <protection/>
    </xf>
    <xf numFmtId="0" fontId="3" fillId="33" borderId="53" xfId="56" applyFont="1" applyFill="1" applyBorder="1" applyAlignment="1" applyProtection="1">
      <alignment horizontal="center" vertical="center" wrapText="1"/>
      <protection/>
    </xf>
    <xf numFmtId="0" fontId="3" fillId="33" borderId="47" xfId="56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37" borderId="4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3" borderId="47" xfId="54" applyFont="1" applyFill="1" applyBorder="1" applyAlignment="1" applyProtection="1">
      <alignment horizontal="center" vertical="center" wrapText="1"/>
      <protection/>
    </xf>
    <xf numFmtId="0" fontId="3" fillId="33" borderId="24" xfId="54" applyFont="1" applyFill="1" applyBorder="1" applyAlignment="1" applyProtection="1">
      <alignment horizontal="center" vertical="center" wrapText="1"/>
      <protection/>
    </xf>
    <xf numFmtId="0" fontId="3" fillId="33" borderId="35" xfId="54" applyFont="1" applyFill="1" applyBorder="1" applyAlignment="1" applyProtection="1">
      <alignment horizontal="center" vertical="center" wrapText="1"/>
      <protection/>
    </xf>
    <xf numFmtId="0" fontId="3" fillId="33" borderId="48" xfId="54" applyFont="1" applyFill="1" applyBorder="1" applyAlignment="1" applyProtection="1">
      <alignment horizontal="center" vertical="center" wrapText="1"/>
      <protection/>
    </xf>
    <xf numFmtId="0" fontId="3" fillId="33" borderId="20" xfId="54" applyFont="1" applyFill="1" applyBorder="1" applyAlignment="1" applyProtection="1">
      <alignment horizontal="center" vertical="center" wrapText="1"/>
      <protection/>
    </xf>
    <xf numFmtId="0" fontId="3" fillId="33" borderId="26" xfId="54" applyFont="1" applyFill="1" applyBorder="1" applyAlignment="1" applyProtection="1">
      <alignment horizontal="center" vertical="center" wrapText="1"/>
      <protection/>
    </xf>
    <xf numFmtId="49" fontId="11" fillId="33" borderId="42" xfId="0" applyNumberFormat="1" applyFont="1" applyFill="1" applyBorder="1" applyAlignment="1" applyProtection="1">
      <alignment horizontal="center" vertical="center"/>
      <protection/>
    </xf>
    <xf numFmtId="49" fontId="11" fillId="33" borderId="54" xfId="0" applyNumberFormat="1" applyFont="1" applyFill="1" applyBorder="1" applyAlignment="1" applyProtection="1">
      <alignment horizontal="center" vertical="center"/>
      <protection/>
    </xf>
    <xf numFmtId="49" fontId="11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vertical="center" wrapText="1"/>
      <protection/>
    </xf>
    <xf numFmtId="0" fontId="2" fillId="33" borderId="39" xfId="0" applyFont="1" applyFill="1" applyBorder="1" applyAlignment="1" applyProtection="1">
      <alignment vertical="center" wrapText="1"/>
      <protection/>
    </xf>
    <xf numFmtId="0" fontId="2" fillId="33" borderId="32" xfId="0" applyFont="1" applyFill="1" applyBorder="1" applyAlignment="1" applyProtection="1">
      <alignment horizontal="left" vertical="center" wrapText="1"/>
      <protection/>
    </xf>
    <xf numFmtId="0" fontId="2" fillId="33" borderId="39" xfId="0" applyFont="1" applyFill="1" applyBorder="1" applyAlignment="1" applyProtection="1">
      <alignment horizontal="left" vertical="center" wrapText="1"/>
      <protection/>
    </xf>
    <xf numFmtId="0" fontId="2" fillId="33" borderId="32" xfId="0" applyFont="1" applyFill="1" applyBorder="1" applyAlignment="1" applyProtection="1">
      <alignment horizontal="left" vertical="center" wrapText="1" indent="1"/>
      <protection/>
    </xf>
    <xf numFmtId="0" fontId="2" fillId="33" borderId="39" xfId="0" applyFont="1" applyFill="1" applyBorder="1" applyAlignment="1" applyProtection="1">
      <alignment horizontal="left" vertical="center" wrapText="1" indent="1"/>
      <protection/>
    </xf>
    <xf numFmtId="49" fontId="11" fillId="0" borderId="42" xfId="0" applyNumberFormat="1" applyFont="1" applyFill="1" applyBorder="1" applyAlignment="1" applyProtection="1">
      <alignment horizontal="center" vertical="center"/>
      <protection/>
    </xf>
    <xf numFmtId="49" fontId="11" fillId="0" borderId="43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 wrapText="1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horizontal="left" vertical="center" wrapText="1" indent="1"/>
      <protection/>
    </xf>
    <xf numFmtId="0" fontId="2" fillId="0" borderId="39" xfId="0" applyFont="1" applyFill="1" applyBorder="1" applyAlignment="1" applyProtection="1">
      <alignment horizontal="left" vertical="center" wrapText="1" indent="1"/>
      <protection/>
    </xf>
    <xf numFmtId="0" fontId="2" fillId="33" borderId="32" xfId="0" applyFont="1" applyFill="1" applyBorder="1" applyAlignment="1" applyProtection="1">
      <alignment horizontal="left" vertical="center" wrapText="1" indent="2"/>
      <protection/>
    </xf>
    <xf numFmtId="0" fontId="2" fillId="33" borderId="39" xfId="0" applyFont="1" applyFill="1" applyBorder="1" applyAlignment="1" applyProtection="1">
      <alignment horizontal="left" vertical="center" wrapText="1" indent="2"/>
      <protection/>
    </xf>
    <xf numFmtId="0" fontId="2" fillId="36" borderId="51" xfId="57" applyFont="1" applyFill="1" applyBorder="1" applyAlignment="1" applyProtection="1">
      <alignment horizontal="center" vertical="center" wrapText="1"/>
      <protection locked="0"/>
    </xf>
    <xf numFmtId="0" fontId="2" fillId="36" borderId="55" xfId="57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54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left" vertical="center" wrapText="1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left" vertical="center" wrapText="1" indent="2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1" fillId="0" borderId="0" xfId="55" applyFont="1" applyAlignment="1">
      <alignment/>
      <protection/>
    </xf>
    <xf numFmtId="0" fontId="32" fillId="0" borderId="0" xfId="55" applyFont="1" applyAlignment="1">
      <alignment horizontal="center" vertical="center" wrapText="1"/>
      <protection/>
    </xf>
    <xf numFmtId="0" fontId="34" fillId="0" borderId="0" xfId="55" applyFont="1" applyAlignment="1">
      <alignment horizontal="center" wrapText="1"/>
      <protection/>
    </xf>
    <xf numFmtId="0" fontId="35" fillId="0" borderId="0" xfId="55" applyFont="1" applyAlignment="1">
      <alignment/>
      <protection/>
    </xf>
    <xf numFmtId="0" fontId="34" fillId="0" borderId="0" xfId="55" applyFont="1" applyAlignment="1" applyProtection="1">
      <alignment horizontal="center"/>
      <protection locked="0"/>
    </xf>
    <xf numFmtId="0" fontId="31" fillId="0" borderId="0" xfId="55" applyFont="1" applyBorder="1" applyAlignment="1">
      <alignment/>
      <protection/>
    </xf>
    <xf numFmtId="0" fontId="35" fillId="0" borderId="58" xfId="55" applyFont="1" applyBorder="1" applyAlignment="1">
      <alignment horizontal="center" vertical="center" wrapText="1"/>
      <protection/>
    </xf>
    <xf numFmtId="0" fontId="35" fillId="0" borderId="59" xfId="55" applyFont="1" applyBorder="1" applyAlignment="1">
      <alignment horizontal="center" vertical="center"/>
      <protection/>
    </xf>
    <xf numFmtId="0" fontId="35" fillId="0" borderId="58" xfId="55" applyFont="1" applyBorder="1" applyAlignment="1">
      <alignment horizontal="center" vertical="center" wrapText="1"/>
      <protection/>
    </xf>
    <xf numFmtId="0" fontId="32" fillId="0" borderId="60" xfId="55" applyFont="1" applyFill="1" applyBorder="1" applyAlignment="1">
      <alignment horizontal="center" vertical="center" wrapText="1"/>
      <protection/>
    </xf>
    <xf numFmtId="0" fontId="32" fillId="0" borderId="61" xfId="55" applyFont="1" applyFill="1" applyBorder="1" applyAlignment="1">
      <alignment horizontal="center" vertical="center" wrapText="1"/>
      <protection/>
    </xf>
    <xf numFmtId="0" fontId="32" fillId="0" borderId="60" xfId="55" applyFont="1" applyBorder="1" applyAlignment="1">
      <alignment horizontal="center" vertical="center" wrapText="1"/>
      <protection/>
    </xf>
    <xf numFmtId="0" fontId="32" fillId="0" borderId="62" xfId="55" applyFont="1" applyBorder="1" applyAlignment="1">
      <alignment horizontal="center" vertical="center" wrapText="1"/>
      <protection/>
    </xf>
    <xf numFmtId="0" fontId="31" fillId="0" borderId="63" xfId="55" applyFont="1" applyBorder="1" applyAlignment="1">
      <alignment horizontal="center" vertical="center"/>
      <protection/>
    </xf>
    <xf numFmtId="0" fontId="31" fillId="0" borderId="0" xfId="55" applyFont="1" applyBorder="1" applyAlignment="1">
      <alignment horizontal="center" vertical="center"/>
      <protection/>
    </xf>
    <xf numFmtId="0" fontId="31" fillId="0" borderId="0" xfId="55" applyFont="1" applyAlignment="1">
      <alignment horizontal="center" vertical="center"/>
      <protection/>
    </xf>
    <xf numFmtId="0" fontId="35" fillId="0" borderId="64" xfId="55" applyFont="1" applyBorder="1" applyAlignment="1">
      <alignment horizontal="center" vertical="center"/>
      <protection/>
    </xf>
    <xf numFmtId="0" fontId="31" fillId="0" borderId="65" xfId="55" applyFont="1" applyBorder="1" applyAlignment="1">
      <alignment horizontal="center" vertical="center"/>
      <protection/>
    </xf>
    <xf numFmtId="0" fontId="31" fillId="0" borderId="6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/>
      <protection/>
    </xf>
    <xf numFmtId="0" fontId="36" fillId="0" borderId="13" xfId="55" applyFont="1" applyBorder="1" applyAlignment="1">
      <alignment horizontal="center" vertical="center" wrapText="1"/>
      <protection/>
    </xf>
    <xf numFmtId="0" fontId="36" fillId="0" borderId="13" xfId="55" applyFont="1" applyBorder="1" applyAlignment="1">
      <alignment horizontal="center" vertical="center"/>
      <protection/>
    </xf>
    <xf numFmtId="0" fontId="31" fillId="0" borderId="66" xfId="55" applyFont="1" applyBorder="1" applyAlignment="1">
      <alignment horizontal="center" vertical="center"/>
      <protection/>
    </xf>
    <xf numFmtId="0" fontId="36" fillId="0" borderId="67" xfId="55" applyFont="1" applyBorder="1" applyAlignment="1">
      <alignment horizontal="center"/>
      <protection/>
    </xf>
    <xf numFmtId="0" fontId="36" fillId="0" borderId="52" xfId="55" applyFont="1" applyBorder="1" applyAlignment="1">
      <alignment horizontal="center"/>
      <protection/>
    </xf>
    <xf numFmtId="0" fontId="36" fillId="0" borderId="27" xfId="55" applyFont="1" applyBorder="1" applyAlignment="1">
      <alignment horizontal="center"/>
      <protection/>
    </xf>
    <xf numFmtId="0" fontId="36" fillId="0" borderId="48" xfId="55" applyFont="1" applyBorder="1" applyAlignment="1">
      <alignment horizontal="center"/>
      <protection/>
    </xf>
    <xf numFmtId="0" fontId="31" fillId="0" borderId="54" xfId="55" applyFont="1" applyBorder="1" applyAlignment="1">
      <alignment/>
      <protection/>
    </xf>
    <xf numFmtId="0" fontId="35" fillId="0" borderId="68" xfId="55" applyFont="1" applyBorder="1" applyAlignment="1">
      <alignment horizontal="center"/>
      <protection/>
    </xf>
    <xf numFmtId="0" fontId="34" fillId="0" borderId="69" xfId="55" applyFont="1" applyBorder="1" applyAlignment="1">
      <alignment wrapText="1"/>
      <protection/>
    </xf>
    <xf numFmtId="0" fontId="37" fillId="0" borderId="68" xfId="55" applyFont="1" applyBorder="1" applyAlignment="1">
      <alignment horizontal="center"/>
      <protection/>
    </xf>
    <xf numFmtId="3" fontId="38" fillId="0" borderId="70" xfId="55" applyNumberFormat="1" applyFont="1" applyBorder="1" applyAlignment="1" applyProtection="1">
      <alignment horizontal="center"/>
      <protection locked="0"/>
    </xf>
    <xf numFmtId="3" fontId="39" fillId="0" borderId="71" xfId="55" applyNumberFormat="1" applyFont="1" applyBorder="1" applyAlignment="1" applyProtection="1">
      <alignment horizontal="center"/>
      <protection locked="0"/>
    </xf>
    <xf numFmtId="0" fontId="31" fillId="0" borderId="72" xfId="55" applyFont="1" applyBorder="1" applyAlignment="1">
      <alignment horizontal="center"/>
      <protection/>
    </xf>
    <xf numFmtId="0" fontId="34" fillId="0" borderId="73" xfId="55" applyFont="1" applyBorder="1" applyAlignment="1">
      <alignment wrapText="1"/>
      <protection/>
    </xf>
    <xf numFmtId="0" fontId="37" fillId="0" borderId="72" xfId="55" applyFont="1" applyBorder="1" applyAlignment="1">
      <alignment horizontal="center"/>
      <protection/>
    </xf>
    <xf numFmtId="3" fontId="38" fillId="0" borderId="74" xfId="55" applyNumberFormat="1" applyFont="1" applyBorder="1" applyAlignment="1" applyProtection="1">
      <alignment horizontal="center"/>
      <protection locked="0"/>
    </xf>
    <xf numFmtId="3" fontId="39" fillId="0" borderId="75" xfId="55" applyNumberFormat="1" applyFont="1" applyBorder="1" applyAlignment="1" applyProtection="1">
      <alignment horizontal="center"/>
      <protection locked="0"/>
    </xf>
    <xf numFmtId="0" fontId="33" fillId="0" borderId="73" xfId="55" applyFont="1" applyBorder="1" applyAlignment="1">
      <alignment wrapText="1"/>
      <protection/>
    </xf>
    <xf numFmtId="3" fontId="40" fillId="0" borderId="74" xfId="55" applyNumberFormat="1" applyFont="1" applyBorder="1" applyAlignment="1" applyProtection="1">
      <alignment horizontal="center"/>
      <protection locked="0"/>
    </xf>
    <xf numFmtId="1" fontId="40" fillId="0" borderId="75" xfId="55" applyNumberFormat="1" applyFont="1" applyBorder="1" applyAlignment="1" applyProtection="1">
      <alignment horizontal="center"/>
      <protection locked="0"/>
    </xf>
    <xf numFmtId="167" fontId="40" fillId="0" borderId="75" xfId="55" applyNumberFormat="1" applyFont="1" applyBorder="1" applyAlignment="1" applyProtection="1">
      <alignment horizontal="center"/>
      <protection locked="0"/>
    </xf>
    <xf numFmtId="0" fontId="31" fillId="0" borderId="72" xfId="55" applyFont="1" applyBorder="1" applyAlignment="1">
      <alignment/>
      <protection/>
    </xf>
    <xf numFmtId="0" fontId="31" fillId="0" borderId="76" xfId="55" applyFont="1" applyBorder="1" applyAlignment="1">
      <alignment horizontal="center" vertical="center"/>
      <protection/>
    </xf>
    <xf numFmtId="0" fontId="33" fillId="0" borderId="76" xfId="55" applyFont="1" applyBorder="1" applyAlignment="1">
      <alignment horizontal="left" vertical="center" wrapText="1"/>
      <protection/>
    </xf>
    <xf numFmtId="0" fontId="41" fillId="0" borderId="76" xfId="55" applyFont="1" applyBorder="1" applyAlignment="1">
      <alignment/>
      <protection/>
    </xf>
    <xf numFmtId="0" fontId="42" fillId="0" borderId="0" xfId="55" applyFont="1" applyAlignment="1">
      <alignment/>
      <protection/>
    </xf>
    <xf numFmtId="0" fontId="42" fillId="0" borderId="0" xfId="55" applyFont="1" applyAlignment="1">
      <alignment horizontal="center"/>
      <protection/>
    </xf>
    <xf numFmtId="0" fontId="31" fillId="0" borderId="68" xfId="55" applyFont="1" applyBorder="1" applyAlignment="1">
      <alignment horizontal="center" vertical="center"/>
      <protection/>
    </xf>
    <xf numFmtId="0" fontId="33" fillId="0" borderId="68" xfId="55" applyFont="1" applyBorder="1" applyAlignment="1">
      <alignment horizontal="left" vertical="center" wrapText="1"/>
      <protection/>
    </xf>
    <xf numFmtId="0" fontId="42" fillId="0" borderId="68" xfId="55" applyFont="1" applyBorder="1" applyAlignment="1">
      <alignment/>
      <protection/>
    </xf>
    <xf numFmtId="3" fontId="40" fillId="0" borderId="74" xfId="55" applyNumberFormat="1" applyFont="1" applyFill="1" applyBorder="1" applyAlignment="1" applyProtection="1">
      <alignment horizontal="center"/>
      <protection locked="0"/>
    </xf>
    <xf numFmtId="0" fontId="43" fillId="0" borderId="76" xfId="55" applyFont="1" applyBorder="1" applyAlignment="1">
      <alignment horizontal="left"/>
      <protection/>
    </xf>
    <xf numFmtId="0" fontId="31" fillId="0" borderId="0" xfId="55" applyFont="1" applyAlignment="1">
      <alignment horizontal="left"/>
      <protection/>
    </xf>
    <xf numFmtId="0" fontId="31" fillId="0" borderId="68" xfId="55" applyFont="1" applyBorder="1" applyAlignment="1">
      <alignment/>
      <protection/>
    </xf>
    <xf numFmtId="0" fontId="31" fillId="0" borderId="72" xfId="55" applyFont="1" applyBorder="1" applyAlignment="1">
      <alignment horizontal="center" vertical="center"/>
      <protection/>
    </xf>
    <xf numFmtId="3" fontId="31" fillId="0" borderId="74" xfId="55" applyNumberFormat="1" applyFont="1" applyFill="1" applyBorder="1" applyAlignment="1" applyProtection="1">
      <alignment horizontal="center"/>
      <protection locked="0"/>
    </xf>
    <xf numFmtId="0" fontId="44" fillId="0" borderId="73" xfId="55" applyFont="1" applyBorder="1" applyAlignment="1">
      <alignment wrapText="1"/>
      <protection/>
    </xf>
    <xf numFmtId="3" fontId="45" fillId="0" borderId="74" xfId="55" applyNumberFormat="1" applyFont="1" applyBorder="1" applyAlignment="1">
      <alignment horizontal="center"/>
      <protection/>
    </xf>
    <xf numFmtId="3" fontId="45" fillId="0" borderId="75" xfId="55" applyNumberFormat="1" applyFont="1" applyBorder="1" applyAlignment="1">
      <alignment horizontal="center"/>
      <protection/>
    </xf>
    <xf numFmtId="3" fontId="46" fillId="0" borderId="74" xfId="55" applyNumberFormat="1" applyFont="1" applyBorder="1" applyAlignment="1">
      <alignment horizontal="center"/>
      <protection/>
    </xf>
    <xf numFmtId="167" fontId="46" fillId="0" borderId="75" xfId="55" applyNumberFormat="1" applyFont="1" applyBorder="1" applyAlignment="1">
      <alignment horizontal="center"/>
      <protection/>
    </xf>
    <xf numFmtId="3" fontId="31" fillId="0" borderId="54" xfId="55" applyNumberFormat="1" applyFont="1" applyBorder="1" applyAlignment="1">
      <alignment/>
      <protection/>
    </xf>
    <xf numFmtId="0" fontId="47" fillId="0" borderId="73" xfId="55" applyFont="1" applyBorder="1" applyAlignment="1">
      <alignment wrapText="1"/>
      <protection/>
    </xf>
    <xf numFmtId="3" fontId="48" fillId="0" borderId="74" xfId="55" applyNumberFormat="1" applyFont="1" applyBorder="1" applyAlignment="1">
      <alignment horizontal="center"/>
      <protection/>
    </xf>
    <xf numFmtId="3" fontId="48" fillId="0" borderId="75" xfId="55" applyNumberFormat="1" applyFont="1" applyBorder="1" applyAlignment="1">
      <alignment horizontal="center"/>
      <protection/>
    </xf>
    <xf numFmtId="3" fontId="49" fillId="0" borderId="74" xfId="55" applyNumberFormat="1" applyFont="1" applyFill="1" applyBorder="1" applyAlignment="1">
      <alignment horizontal="center"/>
      <protection/>
    </xf>
    <xf numFmtId="0" fontId="31" fillId="0" borderId="73" xfId="55" applyFont="1" applyBorder="1" applyAlignment="1">
      <alignment wrapText="1"/>
      <protection/>
    </xf>
    <xf numFmtId="3" fontId="40" fillId="0" borderId="74" xfId="55" applyNumberFormat="1" applyFont="1" applyBorder="1" applyAlignment="1">
      <alignment horizontal="center"/>
      <protection/>
    </xf>
    <xf numFmtId="1" fontId="40" fillId="0" borderId="75" xfId="55" applyNumberFormat="1" applyFont="1" applyFill="1" applyBorder="1" applyAlignment="1">
      <alignment horizontal="center"/>
      <protection/>
    </xf>
    <xf numFmtId="3" fontId="46" fillId="0" borderId="74" xfId="55" applyNumberFormat="1" applyFont="1" applyFill="1" applyBorder="1" applyAlignment="1">
      <alignment horizontal="center"/>
      <protection/>
    </xf>
    <xf numFmtId="167" fontId="40" fillId="0" borderId="75" xfId="55" applyNumberFormat="1" applyFont="1" applyBorder="1" applyAlignment="1">
      <alignment horizontal="center"/>
      <protection/>
    </xf>
    <xf numFmtId="3" fontId="40" fillId="0" borderId="74" xfId="55" applyNumberFormat="1" applyFont="1" applyFill="1" applyBorder="1" applyAlignment="1">
      <alignment horizontal="center"/>
      <protection/>
    </xf>
    <xf numFmtId="3" fontId="50" fillId="0" borderId="74" xfId="55" applyNumberFormat="1" applyFont="1" applyFill="1" applyBorder="1" applyAlignment="1" quotePrefix="1">
      <alignment horizontal="center"/>
      <protection/>
    </xf>
    <xf numFmtId="0" fontId="35" fillId="0" borderId="73" xfId="55" applyFont="1" applyBorder="1" applyAlignment="1">
      <alignment wrapText="1"/>
      <protection/>
    </xf>
    <xf numFmtId="0" fontId="35" fillId="0" borderId="72" xfId="55" applyFont="1" applyBorder="1" applyAlignment="1">
      <alignment horizontal="center"/>
      <protection/>
    </xf>
    <xf numFmtId="1" fontId="45" fillId="0" borderId="75" xfId="55" applyNumberFormat="1" applyFont="1" applyBorder="1" applyAlignment="1">
      <alignment horizontal="center"/>
      <protection/>
    </xf>
    <xf numFmtId="3" fontId="50" fillId="38" borderId="74" xfId="55" applyNumberFormat="1" applyFont="1" applyFill="1" applyBorder="1" applyAlignment="1">
      <alignment horizontal="center"/>
      <protection/>
    </xf>
    <xf numFmtId="167" fontId="45" fillId="0" borderId="75" xfId="55" applyNumberFormat="1" applyFont="1" applyBorder="1" applyAlignment="1">
      <alignment horizontal="center"/>
      <protection/>
    </xf>
    <xf numFmtId="167" fontId="45" fillId="0" borderId="74" xfId="55" applyNumberFormat="1" applyFont="1" applyFill="1" applyBorder="1" applyAlignment="1">
      <alignment horizontal="center"/>
      <protection/>
    </xf>
    <xf numFmtId="167" fontId="46" fillId="0" borderId="74" xfId="55" applyNumberFormat="1" applyFont="1" applyFill="1" applyBorder="1" applyAlignment="1">
      <alignment horizontal="center"/>
      <protection/>
    </xf>
    <xf numFmtId="0" fontId="32" fillId="0" borderId="73" xfId="55" applyFont="1" applyBorder="1" applyAlignment="1">
      <alignment wrapText="1"/>
      <protection/>
    </xf>
    <xf numFmtId="3" fontId="45" fillId="0" borderId="74" xfId="55" applyNumberFormat="1" applyFont="1" applyFill="1" applyBorder="1" applyAlignment="1">
      <alignment horizontal="center"/>
      <protection/>
    </xf>
    <xf numFmtId="167" fontId="40" fillId="0" borderId="74" xfId="55" applyNumberFormat="1" applyFont="1" applyFill="1" applyBorder="1" applyAlignment="1">
      <alignment horizontal="center"/>
      <protection/>
    </xf>
    <xf numFmtId="0" fontId="31" fillId="0" borderId="72" xfId="55" applyFont="1" applyFill="1" applyBorder="1" applyAlignment="1">
      <alignment horizontal="center"/>
      <protection/>
    </xf>
    <xf numFmtId="0" fontId="42" fillId="0" borderId="73" xfId="55" applyFont="1" applyFill="1" applyBorder="1" applyAlignment="1">
      <alignment wrapText="1"/>
      <protection/>
    </xf>
    <xf numFmtId="1" fontId="40" fillId="0" borderId="75" xfId="55" applyNumberFormat="1" applyFont="1" applyFill="1" applyBorder="1" applyAlignment="1" applyProtection="1">
      <alignment horizontal="center"/>
      <protection locked="0"/>
    </xf>
    <xf numFmtId="3" fontId="51" fillId="0" borderId="74" xfId="55" applyNumberFormat="1" applyFont="1" applyFill="1" applyBorder="1" applyAlignment="1">
      <alignment horizontal="center"/>
      <protection/>
    </xf>
    <xf numFmtId="167" fontId="40" fillId="0" borderId="75" xfId="55" applyNumberFormat="1" applyFont="1" applyFill="1" applyBorder="1" applyAlignment="1" applyProtection="1">
      <alignment horizontal="center"/>
      <protection locked="0"/>
    </xf>
    <xf numFmtId="0" fontId="31" fillId="0" borderId="54" xfId="55" applyFont="1" applyFill="1" applyBorder="1" applyAlignment="1">
      <alignment/>
      <protection/>
    </xf>
    <xf numFmtId="0" fontId="31" fillId="0" borderId="0" xfId="55" applyFont="1" applyFill="1" applyAlignment="1">
      <alignment/>
      <protection/>
    </xf>
    <xf numFmtId="1" fontId="40" fillId="0" borderId="75" xfId="55" applyNumberFormat="1" applyFont="1" applyBorder="1" applyAlignment="1">
      <alignment horizontal="center"/>
      <protection/>
    </xf>
    <xf numFmtId="3" fontId="50" fillId="0" borderId="74" xfId="55" applyNumberFormat="1" applyFont="1" applyFill="1" applyBorder="1" applyAlignment="1">
      <alignment horizontal="center"/>
      <protection/>
    </xf>
    <xf numFmtId="0" fontId="32" fillId="0" borderId="73" xfId="55" applyFont="1" applyBorder="1" applyAlignment="1">
      <alignment horizontal="left" wrapText="1"/>
      <protection/>
    </xf>
    <xf numFmtId="167" fontId="40" fillId="0" borderId="75" xfId="55" applyNumberFormat="1" applyFont="1" applyFill="1" applyBorder="1" applyAlignment="1">
      <alignment horizontal="center"/>
      <protection/>
    </xf>
    <xf numFmtId="3" fontId="40" fillId="0" borderId="75" xfId="55" applyNumberFormat="1" applyFont="1" applyFill="1" applyBorder="1" applyAlignment="1">
      <alignment horizontal="center"/>
      <protection/>
    </xf>
    <xf numFmtId="0" fontId="33" fillId="0" borderId="72" xfId="55" applyFont="1" applyFill="1" applyBorder="1" applyAlignment="1">
      <alignment horizontal="center"/>
      <protection/>
    </xf>
    <xf numFmtId="0" fontId="33" fillId="0" borderId="73" xfId="55" applyFont="1" applyFill="1" applyBorder="1" applyAlignment="1">
      <alignment wrapText="1"/>
      <protection/>
    </xf>
    <xf numFmtId="0" fontId="32" fillId="0" borderId="72" xfId="55" applyFont="1" applyFill="1" applyBorder="1" applyAlignment="1">
      <alignment horizontal="center"/>
      <protection/>
    </xf>
    <xf numFmtId="0" fontId="32" fillId="0" borderId="73" xfId="55" applyFont="1" applyBorder="1" applyAlignment="1">
      <alignment/>
      <protection/>
    </xf>
    <xf numFmtId="1" fontId="45" fillId="0" borderId="75" xfId="55" applyNumberFormat="1" applyFont="1" applyFill="1" applyBorder="1" applyAlignment="1">
      <alignment horizontal="center"/>
      <protection/>
    </xf>
    <xf numFmtId="0" fontId="32" fillId="39" borderId="72" xfId="55" applyFont="1" applyFill="1" applyBorder="1" applyAlignment="1">
      <alignment horizontal="center"/>
      <protection/>
    </xf>
    <xf numFmtId="0" fontId="32" fillId="39" borderId="73" xfId="55" applyFont="1" applyFill="1" applyBorder="1" applyAlignment="1">
      <alignment wrapText="1"/>
      <protection/>
    </xf>
    <xf numFmtId="167" fontId="46" fillId="39" borderId="74" xfId="55" applyNumberFormat="1" applyFont="1" applyFill="1" applyBorder="1" applyAlignment="1">
      <alignment horizontal="center"/>
      <protection/>
    </xf>
    <xf numFmtId="1" fontId="46" fillId="39" borderId="75" xfId="55" applyNumberFormat="1" applyFont="1" applyFill="1" applyBorder="1" applyAlignment="1">
      <alignment horizontal="center"/>
      <protection/>
    </xf>
    <xf numFmtId="3" fontId="46" fillId="39" borderId="74" xfId="55" applyNumberFormat="1" applyFont="1" applyFill="1" applyBorder="1" applyAlignment="1">
      <alignment horizontal="center"/>
      <protection/>
    </xf>
    <xf numFmtId="3" fontId="40" fillId="39" borderId="75" xfId="55" applyNumberFormat="1" applyFont="1" applyFill="1" applyBorder="1" applyAlignment="1">
      <alignment horizontal="center"/>
      <protection/>
    </xf>
    <xf numFmtId="0" fontId="35" fillId="0" borderId="54" xfId="55" applyFont="1" applyFill="1" applyBorder="1" applyAlignment="1">
      <alignment/>
      <protection/>
    </xf>
    <xf numFmtId="0" fontId="32" fillId="0" borderId="0" xfId="55" applyFont="1" applyFill="1" applyAlignment="1">
      <alignment/>
      <protection/>
    </xf>
    <xf numFmtId="0" fontId="31" fillId="39" borderId="0" xfId="55" applyFont="1" applyFill="1" applyAlignment="1">
      <alignment/>
      <protection/>
    </xf>
    <xf numFmtId="167" fontId="52" fillId="0" borderId="75" xfId="55" applyNumberFormat="1" applyFont="1" applyBorder="1" applyAlignment="1">
      <alignment horizontal="center"/>
      <protection/>
    </xf>
    <xf numFmtId="3" fontId="40" fillId="0" borderId="75" xfId="55" applyNumberFormat="1" applyFont="1" applyBorder="1" applyAlignment="1">
      <alignment horizontal="center"/>
      <protection/>
    </xf>
    <xf numFmtId="3" fontId="46" fillId="0" borderId="74" xfId="55" applyNumberFormat="1" applyFont="1" applyBorder="1" applyAlignment="1" applyProtection="1">
      <alignment horizontal="center"/>
      <protection locked="0"/>
    </xf>
    <xf numFmtId="3" fontId="46" fillId="0" borderId="75" xfId="55" applyNumberFormat="1" applyFont="1" applyBorder="1" applyAlignment="1" applyProtection="1">
      <alignment horizontal="center"/>
      <protection locked="0"/>
    </xf>
    <xf numFmtId="3" fontId="46" fillId="0" borderId="74" xfId="55" applyNumberFormat="1" applyFont="1" applyFill="1" applyBorder="1" applyAlignment="1" applyProtection="1">
      <alignment horizontal="center"/>
      <protection locked="0"/>
    </xf>
    <xf numFmtId="167" fontId="40" fillId="0" borderId="74" xfId="55" applyNumberFormat="1" applyFont="1" applyBorder="1" applyAlignment="1" applyProtection="1">
      <alignment horizontal="center"/>
      <protection locked="0"/>
    </xf>
    <xf numFmtId="3" fontId="40" fillId="0" borderId="75" xfId="55" applyNumberFormat="1" applyFont="1" applyBorder="1" applyAlignment="1" applyProtection="1">
      <alignment horizontal="center"/>
      <protection locked="0"/>
    </xf>
    <xf numFmtId="0" fontId="31" fillId="0" borderId="64" xfId="55" applyFont="1" applyBorder="1" applyAlignment="1">
      <alignment horizontal="center"/>
      <protection/>
    </xf>
    <xf numFmtId="0" fontId="33" fillId="0" borderId="65" xfId="55" applyFont="1" applyBorder="1" applyAlignment="1">
      <alignment wrapText="1"/>
      <protection/>
    </xf>
    <xf numFmtId="3" fontId="40" fillId="0" borderId="77" xfId="55" applyNumberFormat="1" applyFont="1" applyFill="1" applyBorder="1" applyAlignment="1" applyProtection="1">
      <alignment horizontal="center"/>
      <protection locked="0"/>
    </xf>
    <xf numFmtId="3" fontId="40" fillId="0" borderId="78" xfId="55" applyNumberFormat="1" applyFont="1" applyBorder="1" applyAlignment="1" applyProtection="1">
      <alignment horizontal="center"/>
      <protection locked="0"/>
    </xf>
    <xf numFmtId="3" fontId="40" fillId="0" borderId="77" xfId="55" applyNumberFormat="1" applyFont="1" applyBorder="1" applyAlignment="1" applyProtection="1">
      <alignment horizontal="center"/>
      <protection locked="0"/>
    </xf>
    <xf numFmtId="0" fontId="31" fillId="0" borderId="66" xfId="55" applyFont="1" applyBorder="1" applyAlignment="1">
      <alignment/>
      <protection/>
    </xf>
    <xf numFmtId="0" fontId="31" fillId="0" borderId="0" xfId="55" applyFont="1" applyBorder="1" applyAlignment="1">
      <alignment horizontal="center"/>
      <protection/>
    </xf>
    <xf numFmtId="0" fontId="31" fillId="0" borderId="0" xfId="55" applyFont="1" applyBorder="1" applyAlignment="1">
      <alignment wrapText="1"/>
      <protection/>
    </xf>
    <xf numFmtId="167" fontId="31" fillId="0" borderId="0" xfId="55" applyNumberFormat="1" applyFont="1" applyBorder="1" applyAlignment="1">
      <alignment horizontal="center"/>
      <protection/>
    </xf>
    <xf numFmtId="0" fontId="33" fillId="0" borderId="0" xfId="55" applyFont="1" applyAlignment="1">
      <alignment/>
      <protection/>
    </xf>
    <xf numFmtId="0" fontId="33" fillId="0" borderId="0" xfId="55" applyFont="1" applyAlignment="1">
      <alignment horizontal="center"/>
      <protection/>
    </xf>
    <xf numFmtId="0" fontId="31" fillId="0" borderId="79" xfId="55" applyFont="1" applyBorder="1" applyAlignment="1">
      <alignment horizontal="center" vertical="center" wrapText="1"/>
      <protection/>
    </xf>
    <xf numFmtId="0" fontId="31" fillId="0" borderId="49" xfId="55" applyFont="1" applyBorder="1" applyAlignment="1">
      <alignment horizontal="center" vertical="center" wrapText="1"/>
      <protection/>
    </xf>
    <xf numFmtId="0" fontId="9" fillId="0" borderId="49" xfId="55" applyBorder="1" applyAlignment="1">
      <alignment horizontal="center" vertical="center" wrapText="1"/>
      <protection/>
    </xf>
    <xf numFmtId="0" fontId="9" fillId="0" borderId="80" xfId="55" applyBorder="1" applyAlignment="1">
      <alignment horizontal="center" vertical="center" wrapText="1"/>
      <protection/>
    </xf>
    <xf numFmtId="0" fontId="31" fillId="0" borderId="81" xfId="55" applyFont="1" applyBorder="1" applyAlignment="1">
      <alignment horizontal="center" vertical="center"/>
      <protection/>
    </xf>
    <xf numFmtId="0" fontId="31" fillId="0" borderId="82" xfId="55" applyFont="1" applyBorder="1" applyAlignment="1">
      <alignment horizontal="center" vertical="center"/>
      <protection/>
    </xf>
    <xf numFmtId="0" fontId="31" fillId="0" borderId="83" xfId="55" applyFont="1" applyBorder="1" applyAlignment="1">
      <alignment horizontal="center" vertical="center"/>
      <protection/>
    </xf>
    <xf numFmtId="0" fontId="31" fillId="0" borderId="84" xfId="55" applyFont="1" applyBorder="1" applyAlignment="1">
      <alignment/>
      <protection/>
    </xf>
    <xf numFmtId="0" fontId="31" fillId="0" borderId="85" xfId="55" applyFont="1" applyBorder="1" applyAlignment="1">
      <alignment/>
      <protection/>
    </xf>
    <xf numFmtId="0" fontId="31" fillId="0" borderId="68" xfId="55" applyFont="1" applyBorder="1" applyAlignment="1">
      <alignment horizontal="center"/>
      <protection/>
    </xf>
    <xf numFmtId="0" fontId="43" fillId="0" borderId="84" xfId="55" applyFont="1" applyBorder="1">
      <alignment/>
      <protection/>
    </xf>
    <xf numFmtId="0" fontId="31" fillId="0" borderId="0" xfId="55" applyFont="1" applyBorder="1">
      <alignment/>
      <protection/>
    </xf>
    <xf numFmtId="0" fontId="31" fillId="0" borderId="84" xfId="55" applyFont="1" applyBorder="1">
      <alignment/>
      <protection/>
    </xf>
    <xf numFmtId="0" fontId="42" fillId="0" borderId="0" xfId="55" applyFont="1" applyBorder="1" applyAlignment="1">
      <alignment/>
      <protection/>
    </xf>
    <xf numFmtId="0" fontId="42" fillId="0" borderId="0" xfId="55" applyFont="1" applyBorder="1" applyAlignment="1">
      <alignment horizontal="center"/>
      <protection/>
    </xf>
    <xf numFmtId="0" fontId="42" fillId="0" borderId="85" xfId="55" applyFont="1" applyBorder="1" applyAlignment="1">
      <alignment horizontal="center"/>
      <protection/>
    </xf>
    <xf numFmtId="0" fontId="31" fillId="0" borderId="84" xfId="55" applyFont="1" applyBorder="1" applyAlignment="1">
      <alignment horizontal="left"/>
      <protection/>
    </xf>
    <xf numFmtId="0" fontId="31" fillId="0" borderId="0" xfId="55" applyFont="1" applyBorder="1" applyAlignment="1">
      <alignment horizontal="left"/>
      <protection/>
    </xf>
    <xf numFmtId="0" fontId="31" fillId="0" borderId="21" xfId="55" applyFont="1" applyBorder="1" applyAlignment="1">
      <alignment/>
      <protection/>
    </xf>
    <xf numFmtId="0" fontId="31" fillId="0" borderId="24" xfId="55" applyFont="1" applyBorder="1" applyAlignment="1">
      <alignment/>
      <protection/>
    </xf>
    <xf numFmtId="0" fontId="31" fillId="0" borderId="20" xfId="55" applyFont="1" applyBorder="1" applyAlignment="1">
      <alignment/>
      <protection/>
    </xf>
    <xf numFmtId="167" fontId="31" fillId="0" borderId="24" xfId="55" applyNumberFormat="1" applyFont="1" applyBorder="1" applyAlignment="1">
      <alignment/>
      <protection/>
    </xf>
    <xf numFmtId="167" fontId="31" fillId="0" borderId="20" xfId="55" applyNumberFormat="1" applyFont="1" applyBorder="1" applyAlignment="1">
      <alignment/>
      <protection/>
    </xf>
    <xf numFmtId="1" fontId="48" fillId="0" borderId="75" xfId="55" applyNumberFormat="1" applyFont="1" applyBorder="1" applyAlignment="1">
      <alignment horizontal="center"/>
      <protection/>
    </xf>
    <xf numFmtId="0" fontId="31" fillId="0" borderId="84" xfId="55" applyFont="1" applyFill="1" applyBorder="1" applyAlignment="1">
      <alignment/>
      <protection/>
    </xf>
    <xf numFmtId="0" fontId="31" fillId="0" borderId="0" xfId="55" applyFont="1" applyFill="1" applyBorder="1" applyAlignment="1">
      <alignment/>
      <protection/>
    </xf>
    <xf numFmtId="0" fontId="31" fillId="0" borderId="85" xfId="55" applyFont="1" applyFill="1" applyBorder="1" applyAlignment="1">
      <alignment/>
      <protection/>
    </xf>
    <xf numFmtId="168" fontId="40" fillId="0" borderId="75" xfId="55" applyNumberFormat="1" applyFont="1" applyFill="1" applyBorder="1" applyAlignment="1">
      <alignment horizontal="center"/>
      <protection/>
    </xf>
    <xf numFmtId="0" fontId="35" fillId="0" borderId="84" xfId="55" applyFont="1" applyFill="1" applyBorder="1" applyAlignment="1">
      <alignment/>
      <protection/>
    </xf>
    <xf numFmtId="0" fontId="32" fillId="0" borderId="0" xfId="55" applyFont="1" applyFill="1" applyBorder="1" applyAlignment="1">
      <alignment/>
      <protection/>
    </xf>
    <xf numFmtId="0" fontId="32" fillId="0" borderId="85" xfId="55" applyFont="1" applyFill="1" applyBorder="1" applyAlignment="1">
      <alignment/>
      <protection/>
    </xf>
    <xf numFmtId="167" fontId="40" fillId="0" borderId="77" xfId="55" applyNumberFormat="1" applyFont="1" applyFill="1" applyBorder="1" applyAlignment="1">
      <alignment horizontal="center"/>
      <protection/>
    </xf>
    <xf numFmtId="167" fontId="52" fillId="0" borderId="78" xfId="55" applyNumberFormat="1" applyFont="1" applyBorder="1" applyAlignment="1">
      <alignment horizontal="center"/>
      <protection/>
    </xf>
    <xf numFmtId="3" fontId="40" fillId="0" borderId="77" xfId="55" applyNumberFormat="1" applyFont="1" applyBorder="1" applyAlignment="1">
      <alignment horizontal="center"/>
      <protection/>
    </xf>
    <xf numFmtId="3" fontId="40" fillId="0" borderId="78" xfId="55" applyNumberFormat="1" applyFont="1" applyBorder="1" applyAlignment="1">
      <alignment horizontal="center"/>
      <protection/>
    </xf>
    <xf numFmtId="0" fontId="31" fillId="0" borderId="81" xfId="55" applyFont="1" applyBorder="1" applyAlignment="1">
      <alignment/>
      <protection/>
    </xf>
    <xf numFmtId="0" fontId="31" fillId="0" borderId="82" xfId="55" applyFont="1" applyBorder="1" applyAlignment="1">
      <alignment/>
      <protection/>
    </xf>
    <xf numFmtId="0" fontId="31" fillId="0" borderId="83" xfId="55" applyFont="1" applyBorder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Информация по теплоснабжению" xfId="54"/>
    <cellStyle name="Обычный 3" xfId="55"/>
    <cellStyle name="Обычный_BALANCE.WARM.2007YEAR(FACT)" xfId="56"/>
    <cellStyle name="Обычный_ЖКУ_проект3" xfId="57"/>
    <cellStyle name="Обычный_Мониторинг по тарифам ТОWRK_BU" xfId="58"/>
    <cellStyle name="Обычный_ТС цены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58;&#1077;&#1087;&#1083;&#1086;&#1089;&#1085;&#1072;&#1073;&#1078;&#1077;&#1085;&#1080;&#1077;\&#1060;&#1057;&#1058;%20&#1085;&#1086;&#1088;&#1084;&#1072;&#1090;&#1080;&#1074;&#1085;&#1072;&#1103;\&#1055;&#1069;&#1059;\&#1090;&#1072;&#1088;&#1080;&#1092;\&#1058;&#1072;&#1088;&#1080;&#1092;%20&#1075;&#1077;&#1085;&#1077;&#1088;&#1072;&#1094;&#1080;&#1103;%20&#1055;&#1053;%20&#1085;&#1072;%202011&#1091;&#1090;&#1074;&#1077;&#1088;&#1078;&#1076;.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&#1055;&#1056;&#1045;&#1044;&#1045;&#1051;&#1068;&#1053;&#1067;&#1049;%20%20&#1058;&#1040;&#1056;&#1048;&#1060;%20%20&#1053;&#1040;%20%202010%20&#1075;\&#1059;&#1090;&#1074;&#1077;&#1088;&#1078;&#1076;&#1077;&#1085;&#1085;&#1099;&#1077;%20&#1090;&#1072;&#1088;&#1080;&#1092;&#1099;%20&#1085;&#1072;%202010%20&#1075;&#1086;&#1076;\&#1091;&#1089;&#1090;&#1072;&#1085;&#1086;&#1074;&#1083;&#1077;&#1085;%20&#1055;&#1063;%20&#1085;&#1072;%202010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0%20&#1075;\&#1058;&#1072;&#1088;&#1080;&#1092;&#1099;%20&#1074;%20&#1059;&#1058;&#1056;\&#1085;&#1072;%202011&#1075;%20&#1074;%20&#1050;&#1058;&#1056;%20&#1082;%201.5.10\&#1058;&#1077;&#1087;&#1083;&#1086;&#1101;&#1085;&#1077;&#1088;&#1075;&#1080;&#1103;\&#1047;&#1072;&#1087;&#1086;&#1083;&#1103;&#1088;&#1085;&#1099;&#1081;\&#1075;&#1077;&#1085;&#1077;&#1088;&#1072;&#1094;&#1080;&#1103;\&#1091;&#1089;&#1090;&#1072;&#1085;&#1086;&#1074;&#1083;&#1077;&#1085;%20&#1055;&#1063;%20&#1085;&#1072;%202010&#107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7;&#1087;&#1083;&#1086;&#1089;&#1085;&#1072;&#1073;&#1078;&#1077;&#1085;&#1080;&#1077;\&#1059;&#1041;&#1067;&#1058;&#1050;&#1048;%202009\&#1060;&#1072;&#1082;&#1090;&#1080;&#1095;&#1077;&#1089;&#1082;&#1080;&#1077;%20&#1091;&#1073;&#1099;&#1090;&#1082;&#1080;%20&#1079;&#1072;%202009%20&#1075;&#1086;&#1076;\&#1058;&#1077;&#1087;&#1083;&#1086;%20&#1058;&#1101;&#1094;%20&#1060;&#1072;&#1082;&#1090;%202009&#1075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7;&#1087;&#1083;&#1086;&#1089;&#1085;&#1072;&#1073;&#1078;&#1077;&#1085;&#1080;&#1077;\&#1059;&#1041;&#1067;&#1058;&#1050;&#1048;%202009\&#1060;&#1072;&#1082;&#1090;&#1080;&#1095;&#1077;&#1089;&#1082;&#1080;&#1077;%20&#1091;&#1073;&#1099;&#1090;&#1082;&#1080;%20&#1079;&#1072;%202009%20&#1075;&#1086;&#1076;\&#1056;&#1072;&#1089;&#1095;&#1077;&#1090;%20&#1086;&#1090;%20&#1088;&#1077;&#1072;&#1083;&#1080;&#1079;&#1072;&#1094;&#1080;&#108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&#1055;&#1056;&#1045;&#1044;&#1045;&#1051;&#1068;&#1053;&#1067;&#1049;%20%20&#1058;&#1040;&#1056;&#1048;&#1060;%20%20&#1053;&#1040;%20%202010%20&#1075;\&#1059;&#1090;&#1074;&#1077;&#1088;&#1078;&#1076;&#1077;&#1085;&#1085;&#1099;&#1077;%20&#1090;&#1072;&#1088;&#1080;&#1092;&#1099;%20&#1085;&#1072;%202010%20&#1075;&#1086;&#1076;\&#1091;&#1089;&#1090;&#1072;&#1085;&#1086;&#1074;&#1083;&#1077;&#1085;%20&#1085;&#1072;%202010&#1075;%20&#1087;&#1077;&#1088;&#1077;&#1076;&#1072;&#109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50;&#1043;&#1052;&#1050;\&#1048;&#1085;&#1092;&#1086;&#1088;&#1084;&#1072;&#1094;&#1080;&#1103;%20&#1087;&#1086;%20&#1088;&#1077;&#1075;&#1091;&#1083;&#1080;&#1088;&#1091;&#1077;&#1084;&#1099;&#1084;%20&#1074;&#1080;&#1076;&#1072;&#1084;%20&#1076;&#1077;&#1103;&#1090;&#1077;&#1083;&#110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&#1059;&#1090;&#1074;&#1077;&#1088;&#1078;&#1076;&#1077;&#1085;&#1085;&#1099;&#1077;%20&#1090;&#1072;&#1088;&#1080;&#1092;&#1099;%20&#1085;&#1072;%202011%20&#1075;&#1086;&#1076;\&#1059;&#1089;&#1090;&#1072;&#1085;&#1086;&#1074;&#1083;%20&#1055;&#1053;%20&#1087;&#1086;&#1089;&#1083;&#1077;%20&#1082;&#1086;&#1083;&#1083;&#1077;&#1075;&#1080;&#1080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2012%20&#1075;&#1086;&#1076;\&#1059;&#1058;&#1056;%20&#1052;&#1054;\&#1058;&#1072;&#1088;&#1080;&#1092;%20&#1075;&#1077;&#1085;&#1077;&#1088;&#1072;&#1094;&#1080;&#1103;%20&#1055;&#1053;%20&#1085;&#1072;%202012%20&#1076;&#1083;&#1103;%20&#1059;&#1058;&#1056;%20&#1052;&#1054;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2011%20&#1075;&#1086;&#1076;\&#1055;&#1056;&#1045;&#1044;&#1045;&#1051;&#1068;&#1053;&#1067;&#1049;%20%20&#1058;&#1040;&#1056;&#1048;&#1060;%20%202011%20&#1075;\&#1054;&#1090;&#1087;&#1088;&#1072;&#1074;&#1083;&#1077;&#1085;&#1085;&#1099;&#1077;%20&#1074;%20&#1050;&#1058;&#1056;\&#1058;&#1072;&#1088;&#1080;&#1092;%20&#1075;&#1077;&#1085;&#1077;&#1088;&#1072;&#1094;&#1080;&#1103;%20&#1055;&#1053;%20&#1085;&#1072;%202011%20&#1075;&#1086;&#1076;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7;&#1087;&#1083;&#1086;&#1089;&#1085;&#1072;&#1073;&#1078;&#1077;&#1085;&#1080;&#1077;\&#1058;&#1040;&#1056;&#1048;&#1060;\&#1055;&#1056;&#1045;&#1044;&#1045;&#1051;&#1068;&#1053;&#1067;&#1049;%20%20&#1058;&#1040;&#1056;&#1048;&#1060;%20%202011%20&#1075;\&#1090;&#1072;&#1088;&#1080;&#1092;%20&#1074;%20&#1050;&#1058;&#1056;\&#1058;&#1072;&#1088;&#1080;&#1092;%20&#1085;&#1072;%20&#1090;&#1077;&#1087;&#1083;&#1086;%20&#1055;&#1053;%20&#1085;&#1072;%202011&#1075;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7;&#1087;&#1083;&#1086;%20&#1087;&#1083;.%20&#1047;&#1072;&#1087;&#1086;&#1083;&#1103;&#1088;&#1085;&#1099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&#1055;&#1056;&#1045;&#1044;&#1045;&#1051;&#1068;&#1053;&#1067;&#1049;%20%20&#1058;&#1040;&#1056;&#1048;&#1060;%20%202011%20&#1075;\&#1090;&#1072;&#1088;&#1080;&#1092;%20&#1074;%20&#1050;&#1058;&#1056;\&#1058;&#1072;&#1088;&#1080;&#1092;%20&#1085;&#1072;%20&#1090;&#1077;&#1087;&#1083;&#1086;%20&#1055;&#1053;%20&#1085;&#1072;%202011&#1075;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86;&#1074;&#1072;&#1088;&#1082;&#1072;\&#1058;&#1086;&#1074;&#1072;&#1088;&#1082;&#1072;\&#1058;&#1045;&#1055;&#1051;&#1054;,%20&#1042;&#1054;&#1044;&#1040;,%20&#1069;&#1051;-&#1069;&#1053;%20&#1045;&#1046;&#1045;&#1052;.2009%20&#1075;.(&#1076;&#1083;&#1103;%20&#1055;&#1069;&#105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 КТР . (2)"/>
      <sheetName val="Расчет тарифа (прил.№3)"/>
      <sheetName val="Проект 2011г.(баланс)"/>
      <sheetName val="Баланс тэ  г. Запол."/>
      <sheetName val="Реестр сторонников"/>
      <sheetName val="мазут средняя цена"/>
      <sheetName val="мазут(расчетный)"/>
      <sheetName val="расч. топл ГБ 2010"/>
      <sheetName val=" КТР ."/>
      <sheetName val="мазут"/>
      <sheetName val="структура  цены топливо"/>
      <sheetName val="элэнергия"/>
      <sheetName val="объемы ээ"/>
      <sheetName val="вода"/>
      <sheetName val="мат-лы"/>
      <sheetName val="амортизация 2009-2011"/>
      <sheetName val="Ввод 2009 г."/>
      <sheetName val="Выбытие 2009 г."/>
      <sheetName val="Ввод на 2010г"/>
      <sheetName val="Ввод 2011 г. "/>
      <sheetName val="РЭН факт 2009 г."/>
      <sheetName val="РЭН ожид. 2010 г."/>
      <sheetName val="РЭН  2011"/>
      <sheetName val="прочие"/>
      <sheetName val="общецехов "/>
      <sheetName val="таб1.7"/>
      <sheetName val="таб 1.8 "/>
      <sheetName val="таб 1.9"/>
      <sheetName val="таб 1.10"/>
      <sheetName val="таб.1.12"/>
      <sheetName val="таб 1.11"/>
      <sheetName val="таб 1.15"/>
      <sheetName val="таб 1.16 "/>
      <sheetName val="таб 1.17"/>
      <sheetName val="Таб 1.19.1"/>
      <sheetName val="п 1.20"/>
      <sheetName val="п 1.20.1"/>
      <sheetName val="1.20.2"/>
      <sheetName val="таб.1.21."/>
      <sheetName val="таб 1.21.2"/>
      <sheetName val="таб 1.28"/>
      <sheetName val="нал.имущ."/>
      <sheetName val="фин.рез. за 2004г"/>
      <sheetName val="фин.рез.за 2005г"/>
      <sheetName val="фин.рез за 2006г"/>
      <sheetName val="фин.рез.2007г."/>
      <sheetName val="фин.рез.2008"/>
      <sheetName val="фин.рез. 2009"/>
      <sheetName val=" Выписка из ШР 2010 год"/>
      <sheetName val=" Выписка из ШР 2009 год"/>
      <sheetName val="факт ТЭЦ 2009"/>
      <sheetName val="25 счет генерация"/>
      <sheetName val="% 2010 ожид"/>
      <sheetName val="индексы-дефляторы"/>
      <sheetName val="элэнергия-ПН  прилож.№7"/>
    </sheetNames>
    <sheetDataSet>
      <sheetData sheetId="9">
        <row r="15">
          <cell r="P15">
            <v>31338.449272099253</v>
          </cell>
        </row>
        <row r="16">
          <cell r="P16">
            <v>10655.072752513746</v>
          </cell>
        </row>
        <row r="21">
          <cell r="P21">
            <v>338529.74326461303</v>
          </cell>
        </row>
        <row r="24">
          <cell r="P24">
            <v>32332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эл эн двуставочн"/>
      <sheetName val="2010"/>
      <sheetName val="тариф 2010г"/>
    </sheetNames>
    <sheetDataSet>
      <sheetData sheetId="1">
        <row r="26">
          <cell r="AM26">
            <v>22519.8</v>
          </cell>
        </row>
        <row r="33">
          <cell r="AM33">
            <v>2149.5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эл эн двуставочн"/>
      <sheetName val="2010"/>
      <sheetName val="тариф 2010г"/>
    </sheetNames>
    <sheetDataSet>
      <sheetData sheetId="2">
        <row r="31">
          <cell r="J31">
            <v>109858.26086599173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цех.себест. 2009,2010"/>
      <sheetName val="Материалы"/>
    </sheetNames>
    <sheetDataSet>
      <sheetData sheetId="0">
        <row r="11">
          <cell r="C11">
            <v>7994.751098721363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4 кв. ПЗ"/>
      <sheetName val="октябрь"/>
      <sheetName val="ноябрь"/>
      <sheetName val="декабрь"/>
      <sheetName val="факт. 4 кв."/>
      <sheetName val="2009 год ожид."/>
      <sheetName val="КГМК отправл"/>
    </sheetNames>
    <sheetDataSet>
      <sheetData sheetId="19">
        <row r="32">
          <cell r="D32">
            <v>54510.488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</sheetNames>
    <sheetDataSet>
      <sheetData sheetId="0">
        <row r="14">
          <cell r="AE14">
            <v>207113</v>
          </cell>
        </row>
        <row r="15">
          <cell r="AE15">
            <v>25927</v>
          </cell>
        </row>
        <row r="17">
          <cell r="AE17">
            <v>612.37944</v>
          </cell>
        </row>
        <row r="20">
          <cell r="AE20">
            <v>2104</v>
          </cell>
        </row>
        <row r="21">
          <cell r="AE21">
            <v>484</v>
          </cell>
        </row>
        <row r="22">
          <cell r="AE22">
            <v>2068</v>
          </cell>
        </row>
        <row r="23">
          <cell r="AE23">
            <v>14122</v>
          </cell>
        </row>
        <row r="24">
          <cell r="AE24">
            <v>2262</v>
          </cell>
        </row>
        <row r="25">
          <cell r="AE25">
            <v>719</v>
          </cell>
        </row>
        <row r="29">
          <cell r="AE29">
            <v>313.2</v>
          </cell>
        </row>
        <row r="35">
          <cell r="AE35">
            <v>76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утв тарифы"/>
      <sheetName val="теплоснабжение Монч"/>
      <sheetName val="теплоснаб Запол"/>
      <sheetName val="передача теплоэн Запол"/>
      <sheetName val="водоснаб Монч"/>
      <sheetName val="водоотведение Монч"/>
      <sheetName val="водоснаб Запол"/>
      <sheetName val="водоотведение Запо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Расчет тарифа до коллегии"/>
      <sheetName val="Расчет тарифа после коллегии"/>
      <sheetName val="тариф 2010-2011"/>
    </sheetNames>
    <sheetDataSet>
      <sheetData sheetId="3">
        <row r="41">
          <cell r="V41">
            <v>3912.4838239644837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КТР ."/>
      <sheetName val="Расчет тарифа (прил.№3)"/>
      <sheetName val="баланс форма 5"/>
      <sheetName val="Реестр сторонников"/>
      <sheetName val="мазут"/>
      <sheetName val="топл.таблица"/>
      <sheetName val="топливо"/>
      <sheetName val="структура  цены топливо"/>
      <sheetName val="элэнергия"/>
      <sheetName val="элэнергия-ПН  генерация"/>
      <sheetName val="Электроэнергия"/>
      <sheetName val="объемы ээ"/>
      <sheetName val="вода"/>
      <sheetName val="мат-лы"/>
      <sheetName val="амортизация 2010-2012"/>
      <sheetName val="Ввод ОС факт 2010 г."/>
      <sheetName val="Выбытие факт ОС  2010 г."/>
      <sheetName val="Ввод ОС ожид. 2011г"/>
      <sheetName val="Ввод ОС проект 2012 г. "/>
      <sheetName val="РЭН факт 2010 г."/>
      <sheetName val="РЭН ожид. 2011 г."/>
      <sheetName val="РЭН проект  2012 г."/>
      <sheetName val="прочие"/>
      <sheetName val="общецехов "/>
      <sheetName val="таб1.7"/>
      <sheetName val="таб 1.8 "/>
      <sheetName val="таб 1.9"/>
      <sheetName val="таб 1.10"/>
      <sheetName val="таб 1.11"/>
      <sheetName val="таб.1.12"/>
      <sheetName val="таб 1.15"/>
      <sheetName val="таб 1.16 "/>
      <sheetName val="таб 1.17"/>
      <sheetName val="Таб 1.19.1"/>
      <sheetName val="п 1.20"/>
      <sheetName val="п 1.20.1"/>
      <sheetName val="1.20.2"/>
      <sheetName val="таб.1.21."/>
      <sheetName val="таб 1.21.2"/>
      <sheetName val="таб 1.28"/>
      <sheetName val="нал.имущ."/>
      <sheetName val=" Выписка из ШР 2010 год"/>
      <sheetName val="фин рез 2010 год"/>
    </sheetNames>
    <sheetDataSet>
      <sheetData sheetId="0">
        <row r="23">
          <cell r="H23">
            <v>728267.8620636032</v>
          </cell>
        </row>
        <row r="25">
          <cell r="H25">
            <v>12167.915375163435</v>
          </cell>
        </row>
      </sheetData>
      <sheetData sheetId="1">
        <row r="17">
          <cell r="D17">
            <v>361025</v>
          </cell>
        </row>
        <row r="19">
          <cell r="D19">
            <v>216092</v>
          </cell>
        </row>
      </sheetData>
      <sheetData sheetId="42">
        <row r="29">
          <cell r="C29">
            <v>434631864.13</v>
          </cell>
          <cell r="D29">
            <v>12133180.08001846</v>
          </cell>
          <cell r="E29">
            <v>34735.295144973905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 КТР ."/>
      <sheetName val="Расчет тарифа (прил.№3)"/>
      <sheetName val="Проект 2011г.(баланс)"/>
      <sheetName val="Баланс тэ  г. Запол."/>
      <sheetName val="Баланс тэ  п. Никель"/>
      <sheetName val="Реестр сторонников"/>
      <sheetName val="мазут средняя цена"/>
      <sheetName val="мазут(расчетный)"/>
      <sheetName val="расч. топл ГБ 2010"/>
      <sheetName val="мазут"/>
      <sheetName val="структура  цены топливо"/>
      <sheetName val="элэнергия"/>
      <sheetName val="объемы ээ"/>
      <sheetName val="вода"/>
      <sheetName val="мат-лы"/>
      <sheetName val="амортизация 2009-2011"/>
      <sheetName val="Ввод 2009 г."/>
      <sheetName val="Выбытие 2009 г."/>
      <sheetName val="Ввод на 2010г"/>
      <sheetName val="не надо"/>
      <sheetName val="Ввод 2011 г. "/>
      <sheetName val="РЭН факт 2009 г."/>
      <sheetName val="РЭН ожид. 2010 г."/>
      <sheetName val="РЭН проект 2011 г."/>
      <sheetName val="прочие"/>
      <sheetName val="общецехов "/>
      <sheetName val="таб1.7"/>
      <sheetName val="таб 1.8 "/>
      <sheetName val="таб 1.9"/>
      <sheetName val="таб 1.10"/>
      <sheetName val="таб 1.11"/>
      <sheetName val="таб.1.12"/>
      <sheetName val="таб 1.15"/>
      <sheetName val="таб 1.16 "/>
      <sheetName val="таб 1.17"/>
      <sheetName val="Таб 1.19.1"/>
      <sheetName val="п 1.20"/>
      <sheetName val="п 1.20.1"/>
      <sheetName val="1.20.2"/>
      <sheetName val="таб.1.21."/>
      <sheetName val="таб 1.21.2"/>
      <sheetName val="таб 1.28"/>
      <sheetName val="нал.имущ."/>
      <sheetName val="фин.рез. за 2004г"/>
      <sheetName val="фин.рез.за 2005г"/>
      <sheetName val="фин.рез за 2006г"/>
      <sheetName val="фин.рез.2007г."/>
      <sheetName val="фин.рез.2008"/>
      <sheetName val="фин.рез. 2009"/>
      <sheetName val=" Выписка из ШР 2010 год"/>
      <sheetName val=" Выписка из ШР 2009 год"/>
      <sheetName val="факт ТЭЦ 2009"/>
      <sheetName val="25 счет генерация"/>
      <sheetName val="% 2010 ожид"/>
      <sheetName val="индексы-дефляторы"/>
      <sheetName val="реализация"/>
      <sheetName val="элэнергия-ПН  прилож.№7"/>
    </sheetNames>
    <sheetDataSet>
      <sheetData sheetId="1">
        <row r="33">
          <cell r="G33">
            <v>949.4500252740747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 КТР . (2)"/>
      <sheetName val="в КТР ."/>
      <sheetName val="тариф"/>
      <sheetName val="Проект 2010г.(баланс)"/>
      <sheetName val="Баланс тэ  г. Запол."/>
      <sheetName val="Баланс тэ  п. Никель"/>
      <sheetName val="Реестр сторонников"/>
      <sheetName val="мазут средняя цена"/>
      <sheetName val="мазут(расчетный)"/>
      <sheetName val="расч. топл факт 2008 "/>
      <sheetName val="расч. топл ГБ 2009"/>
      <sheetName val="мазут"/>
      <sheetName val="элэнергия"/>
      <sheetName val="объемы ээ"/>
      <sheetName val="вода"/>
      <sheetName val="мат-лы"/>
      <sheetName val="амортизация 2008-2009"/>
      <sheetName val="Ввод 2008 г."/>
      <sheetName val="Выбытие 2008 г."/>
      <sheetName val="Ввод на 2009г"/>
      <sheetName val="не надо"/>
      <sheetName val="РЭН  факт 2008"/>
      <sheetName val="РЭН  2009 г."/>
      <sheetName val="РЭН проект 2010"/>
      <sheetName val="прочие"/>
      <sheetName val="общецехов "/>
      <sheetName val="таб1.7"/>
      <sheetName val="таб 1.8 "/>
      <sheetName val="таб 1.9"/>
      <sheetName val="таб 1.10"/>
      <sheetName val="таб 1.11"/>
      <sheetName val="таб.1.12"/>
      <sheetName val="таб 1.15"/>
      <sheetName val="таб 1.16 "/>
      <sheetName val="таб 1.17"/>
      <sheetName val="Таб 1.19.1"/>
      <sheetName val="п 1.20"/>
      <sheetName val="п 1.20.1"/>
      <sheetName val="таб.1.21."/>
      <sheetName val="таб 1.21.2"/>
      <sheetName val="таб 1.28"/>
      <sheetName val="нал.имущ."/>
      <sheetName val="фин.рез. за 2004г"/>
      <sheetName val="фин.рез.за 2005г"/>
      <sheetName val="фин.рез за 2006г"/>
      <sheetName val="фин.рез.2007г."/>
      <sheetName val="фин.рез.2008"/>
      <sheetName val="% 2008 факт"/>
      <sheetName val="% 2009 ожид. 2009"/>
      <sheetName val="выписка из штатного расп."/>
      <sheetName val="факт ТЭЦ 2008"/>
      <sheetName val="факт ЦК 2008"/>
      <sheetName val="факт 25 счет"/>
    </sheetNames>
    <sheetDataSet>
      <sheetData sheetId="1">
        <row r="9">
          <cell r="D9">
            <v>390328</v>
          </cell>
        </row>
        <row r="10">
          <cell r="D10">
            <v>249976</v>
          </cell>
        </row>
        <row r="40">
          <cell r="D40">
            <v>175.5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снаб Запол"/>
      <sheetName val="передача теплоэн Запол"/>
    </sheetNames>
    <sheetDataSet>
      <sheetData sheetId="0">
        <row r="9">
          <cell r="F9">
            <v>356674</v>
          </cell>
        </row>
        <row r="10">
          <cell r="F10">
            <v>225324</v>
          </cell>
        </row>
        <row r="11">
          <cell r="F11">
            <v>438756.4280546427</v>
          </cell>
        </row>
        <row r="12">
          <cell r="F12">
            <v>15845.982759504</v>
          </cell>
        </row>
        <row r="14">
          <cell r="F14">
            <v>12500.98036</v>
          </cell>
        </row>
        <row r="15">
          <cell r="F15">
            <v>633.1</v>
          </cell>
        </row>
        <row r="16">
          <cell r="F16">
            <v>26874.7</v>
          </cell>
        </row>
        <row r="17">
          <cell r="F17">
            <v>5746.4</v>
          </cell>
        </row>
        <row r="18">
          <cell r="F18">
            <v>5032.900000000001</v>
          </cell>
        </row>
        <row r="20">
          <cell r="F20">
            <v>32577.4</v>
          </cell>
        </row>
        <row r="21">
          <cell r="F21">
            <v>15691.536880496</v>
          </cell>
        </row>
        <row r="22">
          <cell r="F22">
            <v>12112.2</v>
          </cell>
        </row>
      </sheetData>
      <sheetData sheetId="1">
        <row r="9">
          <cell r="F9">
            <v>194804</v>
          </cell>
        </row>
        <row r="10">
          <cell r="F10">
            <v>24010</v>
          </cell>
        </row>
        <row r="12">
          <cell r="F12">
            <v>558.59985</v>
          </cell>
        </row>
        <row r="16">
          <cell r="F16">
            <v>1654.4</v>
          </cell>
        </row>
        <row r="17">
          <cell r="F17">
            <v>346.9</v>
          </cell>
        </row>
        <row r="18">
          <cell r="F18">
            <v>2123.9</v>
          </cell>
        </row>
        <row r="20">
          <cell r="F20">
            <v>19323.1</v>
          </cell>
        </row>
        <row r="21">
          <cell r="F21">
            <v>761.20015</v>
          </cell>
        </row>
        <row r="22">
          <cell r="F22">
            <v>689.9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КТР ."/>
      <sheetName val="тариф"/>
      <sheetName val="Проект 2010г.(баланс)"/>
      <sheetName val="Баланс тэ  г. Запол."/>
      <sheetName val="Баланс тэ  п. Никель"/>
      <sheetName val="Реестр сторонников"/>
      <sheetName val="мазут средняя цена"/>
      <sheetName val="мазут(расчетный)"/>
      <sheetName val="расч. топл факт 2009 "/>
      <sheetName val="расч. топл ГБ 2010"/>
      <sheetName val="мазут"/>
      <sheetName val="элэнергия"/>
      <sheetName val="объемы ээ"/>
      <sheetName val="вода"/>
      <sheetName val="мат-лы"/>
      <sheetName val="амортизация 2009-2011"/>
      <sheetName val="Ввод 2009 г."/>
      <sheetName val="Выбытие 2009 г."/>
      <sheetName val="Ввод на 2010г"/>
      <sheetName val="не надо"/>
      <sheetName val="РЭН  факт 2008"/>
      <sheetName val="РЭН  2009 г."/>
      <sheetName val="РЭН проект 2010"/>
      <sheetName val="прочие"/>
      <sheetName val="общецехов "/>
      <sheetName val="таб1.7"/>
      <sheetName val="таб 1.8 "/>
      <sheetName val="таб 1.9"/>
      <sheetName val="таб 1.10"/>
      <sheetName val="таб 1.11"/>
      <sheetName val="таб.1.12"/>
      <sheetName val="таб 1.15"/>
      <sheetName val="таб 1.16 "/>
      <sheetName val="таб 1.17"/>
      <sheetName val="Таб 1.19.1"/>
      <sheetName val="п 1.20"/>
      <sheetName val="п 1.20.1"/>
      <sheetName val="таб.1.21."/>
      <sheetName val="таб 1.21.2"/>
      <sheetName val="таб 1.28"/>
      <sheetName val="нал.имущ."/>
      <sheetName val="фин.рез. за 2004г"/>
      <sheetName val="фин.рез.за 2005г"/>
      <sheetName val="фин.рез за 2006г"/>
      <sheetName val="фин.рез.2007г."/>
      <sheetName val="фин.рез.2008"/>
      <sheetName val="% 2008 факт"/>
      <sheetName val="% 2009 ожид. 2009"/>
      <sheetName val="выписка из штатного расп."/>
      <sheetName val="факт ТЭЦ 2008"/>
      <sheetName val="факт ЦК 2008"/>
      <sheetName val="факт 25 счет"/>
    </sheetNames>
    <sheetDataSet>
      <sheetData sheetId="0">
        <row r="11">
          <cell r="D11">
            <v>204683.1</v>
          </cell>
        </row>
        <row r="12">
          <cell r="D12">
            <v>13648.99051469679</v>
          </cell>
        </row>
        <row r="13">
          <cell r="D13">
            <v>20786.83474736459</v>
          </cell>
        </row>
        <row r="14">
          <cell r="D14">
            <v>370</v>
          </cell>
        </row>
        <row r="15">
          <cell r="D15">
            <v>30836.1</v>
          </cell>
        </row>
        <row r="16">
          <cell r="D16">
            <v>6766.982145</v>
          </cell>
        </row>
        <row r="17">
          <cell r="D17">
            <v>4520</v>
          </cell>
        </row>
        <row r="18">
          <cell r="D18">
            <v>28946.7</v>
          </cell>
        </row>
        <row r="19">
          <cell r="D19">
            <v>12226.65</v>
          </cell>
        </row>
        <row r="20">
          <cell r="D20">
            <v>9291.418759999999</v>
          </cell>
        </row>
        <row r="37">
          <cell r="D37">
            <v>3791.5744196332785</v>
          </cell>
        </row>
        <row r="41">
          <cell r="D41">
            <v>53051.9708029197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янв.09г."/>
      <sheetName val="февр.09г"/>
      <sheetName val="за 2 мес."/>
      <sheetName val="март09г"/>
      <sheetName val="март09г (испр.)"/>
      <sheetName val="за 3 мес."/>
      <sheetName val="за 3 мес. (испр)"/>
      <sheetName val="апрель 09"/>
      <sheetName val="за 4 мес."/>
      <sheetName val="май09г"/>
      <sheetName val="за 5 мес. "/>
      <sheetName val="май09г (2)"/>
      <sheetName val="за 5 мес.  (2)"/>
      <sheetName val="июнь09г"/>
      <sheetName val="за 6 мес."/>
      <sheetName val="июль09г"/>
      <sheetName val="за 7 мес. "/>
      <sheetName val="август09г"/>
      <sheetName val="за 8 мес. "/>
      <sheetName val="сент09г"/>
      <sheetName val="за 9 мес."/>
      <sheetName val="окт09г"/>
      <sheetName val="за 10 мес."/>
      <sheetName val="ноя09г"/>
      <sheetName val="за 11 мес."/>
      <sheetName val="дек09г"/>
      <sheetName val="за 12 мес. "/>
    </sheetNames>
    <sheetDataSet>
      <sheetData sheetId="26">
        <row r="25">
          <cell r="B25">
            <v>2737140</v>
          </cell>
          <cell r="C25">
            <v>2807127.13</v>
          </cell>
          <cell r="D25">
            <v>291173.65397707926</v>
          </cell>
          <cell r="E25">
            <v>357.2252298963692</v>
          </cell>
        </row>
        <row r="29">
          <cell r="B29">
            <v>191525400</v>
          </cell>
          <cell r="C29">
            <v>358089819.01</v>
          </cell>
          <cell r="D29">
            <v>20264645.23602292</v>
          </cell>
          <cell r="E29">
            <v>26988.514770103637</v>
          </cell>
          <cell r="H29">
            <v>10.594748138258959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pane xSplit="3" ySplit="10" topLeftCell="M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3" sqref="M13"/>
    </sheetView>
  </sheetViews>
  <sheetFormatPr defaultColWidth="9.140625" defaultRowHeight="12" customHeight="1" outlineLevelRow="1" outlineLevelCol="1"/>
  <cols>
    <col min="1" max="1" width="6.8515625" style="1" customWidth="1"/>
    <col min="2" max="2" width="26.57421875" style="1" customWidth="1"/>
    <col min="3" max="3" width="15.7109375" style="1" customWidth="1"/>
    <col min="4" max="12" width="13.28125" style="1" customWidth="1" outlineLevel="1"/>
    <col min="13" max="15" width="13.28125" style="1" customWidth="1"/>
    <col min="16" max="17" width="13.57421875" style="1" customWidth="1"/>
    <col min="18" max="18" width="17.8515625" style="1" customWidth="1"/>
    <col min="19" max="19" width="19.8515625" style="1" customWidth="1"/>
    <col min="20" max="20" width="15.00390625" style="1" customWidth="1"/>
    <col min="21" max="16384" width="9.140625" style="1" customWidth="1"/>
  </cols>
  <sheetData>
    <row r="1" spans="1:20" ht="12" customHeight="1" hidden="1" outlineLevel="1">
      <c r="A1" s="1" t="s">
        <v>98</v>
      </c>
      <c r="T1" s="88" t="s">
        <v>182</v>
      </c>
    </row>
    <row r="2" spans="2:3" ht="12" customHeight="1" hidden="1" outlineLevel="1">
      <c r="B2" s="89" t="s">
        <v>61</v>
      </c>
      <c r="C2" s="92" t="s">
        <v>64</v>
      </c>
    </row>
    <row r="3" spans="2:7" ht="12" customHeight="1" hidden="1" outlineLevel="1">
      <c r="B3" s="89" t="s">
        <v>62</v>
      </c>
      <c r="C3" s="91" t="s">
        <v>63</v>
      </c>
      <c r="D3" s="90"/>
      <c r="E3" s="90"/>
      <c r="F3" s="90"/>
      <c r="G3" s="90"/>
    </row>
    <row r="4" ht="12" customHeight="1" hidden="1" outlineLevel="1"/>
    <row r="5" spans="1:20" ht="12" customHeight="1" collapsed="1">
      <c r="A5" s="136" t="s">
        <v>221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</row>
    <row r="6" spans="1:20" ht="12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44"/>
      <c r="L6" s="3"/>
      <c r="M6" s="2"/>
      <c r="N6" s="2"/>
      <c r="O6" s="2"/>
      <c r="P6" s="2"/>
      <c r="Q6" s="2"/>
      <c r="R6" s="2"/>
      <c r="S6" s="2"/>
      <c r="T6" s="2"/>
    </row>
    <row r="7" spans="1:20" ht="12" customHeight="1">
      <c r="A7" s="154" t="s">
        <v>1</v>
      </c>
      <c r="B7" s="157" t="s">
        <v>70</v>
      </c>
      <c r="C7" s="158"/>
      <c r="D7" s="161" t="s">
        <v>71</v>
      </c>
      <c r="E7" s="162"/>
      <c r="F7" s="163"/>
      <c r="G7" s="164" t="s">
        <v>72</v>
      </c>
      <c r="H7" s="164"/>
      <c r="I7" s="164"/>
      <c r="J7" s="164" t="s">
        <v>73</v>
      </c>
      <c r="K7" s="164"/>
      <c r="L7" s="164"/>
      <c r="M7" s="161" t="s">
        <v>74</v>
      </c>
      <c r="N7" s="165"/>
      <c r="O7" s="166"/>
      <c r="P7" s="147" t="s">
        <v>5</v>
      </c>
      <c r="Q7" s="147" t="s">
        <v>6</v>
      </c>
      <c r="R7" s="147" t="s">
        <v>7</v>
      </c>
      <c r="S7" s="147" t="s">
        <v>8</v>
      </c>
      <c r="T7" s="150" t="s">
        <v>65</v>
      </c>
    </row>
    <row r="8" spans="1:20" ht="12" customHeight="1">
      <c r="A8" s="155"/>
      <c r="B8" s="159"/>
      <c r="C8" s="160"/>
      <c r="D8" s="139" t="s">
        <v>75</v>
      </c>
      <c r="E8" s="139" t="s">
        <v>76</v>
      </c>
      <c r="F8" s="139"/>
      <c r="G8" s="139" t="s">
        <v>75</v>
      </c>
      <c r="H8" s="139" t="s">
        <v>76</v>
      </c>
      <c r="I8" s="139"/>
      <c r="J8" s="139" t="s">
        <v>75</v>
      </c>
      <c r="K8" s="139" t="s">
        <v>76</v>
      </c>
      <c r="L8" s="139"/>
      <c r="M8" s="139" t="s">
        <v>75</v>
      </c>
      <c r="N8" s="139" t="s">
        <v>76</v>
      </c>
      <c r="O8" s="140"/>
      <c r="P8" s="148"/>
      <c r="Q8" s="148"/>
      <c r="R8" s="148"/>
      <c r="S8" s="148"/>
      <c r="T8" s="151"/>
    </row>
    <row r="9" spans="1:20" ht="55.5" customHeight="1" thickBot="1">
      <c r="A9" s="156"/>
      <c r="B9" s="159"/>
      <c r="C9" s="160"/>
      <c r="D9" s="153"/>
      <c r="E9" s="45" t="s">
        <v>77</v>
      </c>
      <c r="F9" s="46" t="s">
        <v>78</v>
      </c>
      <c r="G9" s="153"/>
      <c r="H9" s="45" t="s">
        <v>77</v>
      </c>
      <c r="I9" s="46" t="s">
        <v>78</v>
      </c>
      <c r="J9" s="153"/>
      <c r="K9" s="45" t="s">
        <v>77</v>
      </c>
      <c r="L9" s="46" t="s">
        <v>78</v>
      </c>
      <c r="M9" s="153"/>
      <c r="N9" s="45" t="s">
        <v>77</v>
      </c>
      <c r="O9" s="46" t="s">
        <v>78</v>
      </c>
      <c r="P9" s="149"/>
      <c r="Q9" s="149"/>
      <c r="R9" s="149"/>
      <c r="S9" s="149"/>
      <c r="T9" s="152"/>
    </row>
    <row r="10" spans="1:20" ht="12" customHeight="1" thickBot="1">
      <c r="A10" s="47">
        <v>1</v>
      </c>
      <c r="B10" s="141">
        <v>2</v>
      </c>
      <c r="C10" s="142"/>
      <c r="D10" s="48">
        <v>3</v>
      </c>
      <c r="E10" s="48">
        <v>4</v>
      </c>
      <c r="F10" s="48">
        <v>5</v>
      </c>
      <c r="G10" s="48">
        <v>6</v>
      </c>
      <c r="H10" s="48">
        <v>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8">
        <v>18</v>
      </c>
      <c r="T10" s="49">
        <v>19</v>
      </c>
    </row>
    <row r="11" spans="1:20" ht="24.75" customHeight="1">
      <c r="A11" s="50" t="s">
        <v>11</v>
      </c>
      <c r="B11" s="143" t="s">
        <v>79</v>
      </c>
      <c r="C11" s="51" t="s">
        <v>80</v>
      </c>
      <c r="D11" s="52"/>
      <c r="E11" s="52"/>
      <c r="F11" s="52"/>
      <c r="G11" s="52"/>
      <c r="H11" s="52"/>
      <c r="I11" s="52"/>
      <c r="J11" s="52"/>
      <c r="K11" s="52"/>
      <c r="L11" s="52"/>
      <c r="M11" s="103">
        <v>1082.43</v>
      </c>
      <c r="N11" s="52"/>
      <c r="O11" s="53"/>
      <c r="P11" s="104">
        <v>40544</v>
      </c>
      <c r="Q11" s="54"/>
      <c r="R11" s="105" t="s">
        <v>207</v>
      </c>
      <c r="S11" s="55" t="s">
        <v>208</v>
      </c>
      <c r="T11" s="56"/>
    </row>
    <row r="12" spans="1:20" ht="50.25" customHeight="1">
      <c r="A12" s="57" t="s">
        <v>12</v>
      </c>
      <c r="B12" s="144"/>
      <c r="C12" s="51" t="s">
        <v>81</v>
      </c>
      <c r="D12" s="52"/>
      <c r="E12" s="52"/>
      <c r="F12" s="52"/>
      <c r="G12" s="52"/>
      <c r="H12" s="52"/>
      <c r="I12" s="52"/>
      <c r="J12" s="52"/>
      <c r="K12" s="52"/>
      <c r="L12" s="52"/>
      <c r="M12" s="103"/>
      <c r="N12" s="52"/>
      <c r="O12" s="53"/>
      <c r="P12" s="104"/>
      <c r="Q12" s="54"/>
      <c r="R12" s="105"/>
      <c r="S12" s="55"/>
      <c r="T12" s="56"/>
    </row>
    <row r="13" spans="1:20" ht="52.5" customHeight="1">
      <c r="A13" s="57" t="s">
        <v>82</v>
      </c>
      <c r="B13" s="145" t="s">
        <v>83</v>
      </c>
      <c r="C13" s="51" t="s">
        <v>80</v>
      </c>
      <c r="D13" s="58"/>
      <c r="E13" s="58"/>
      <c r="F13" s="58"/>
      <c r="G13" s="58"/>
      <c r="H13" s="58"/>
      <c r="I13" s="58"/>
      <c r="J13" s="58"/>
      <c r="K13" s="58"/>
      <c r="L13" s="58"/>
      <c r="M13" s="103">
        <v>1082.43</v>
      </c>
      <c r="N13" s="58"/>
      <c r="O13" s="59"/>
      <c r="P13" s="104">
        <v>40544</v>
      </c>
      <c r="Q13" s="60"/>
      <c r="R13" s="105" t="s">
        <v>207</v>
      </c>
      <c r="S13" s="55" t="s">
        <v>208</v>
      </c>
      <c r="T13" s="63"/>
    </row>
    <row r="14" spans="1:20" ht="48" customHeight="1">
      <c r="A14" s="57" t="s">
        <v>84</v>
      </c>
      <c r="B14" s="145"/>
      <c r="C14" s="51" t="s">
        <v>81</v>
      </c>
      <c r="D14" s="58"/>
      <c r="E14" s="58"/>
      <c r="F14" s="58"/>
      <c r="G14" s="58"/>
      <c r="H14" s="58"/>
      <c r="I14" s="58"/>
      <c r="J14" s="58"/>
      <c r="K14" s="58"/>
      <c r="L14" s="58"/>
      <c r="M14" s="103"/>
      <c r="N14" s="58"/>
      <c r="O14" s="59"/>
      <c r="P14" s="104"/>
      <c r="Q14" s="60"/>
      <c r="R14" s="105"/>
      <c r="S14" s="55"/>
      <c r="T14" s="63"/>
    </row>
    <row r="15" spans="1:20" ht="24.75" customHeight="1">
      <c r="A15" s="57" t="s">
        <v>66</v>
      </c>
      <c r="B15" s="145" t="s">
        <v>85</v>
      </c>
      <c r="C15" s="51" t="s">
        <v>80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60"/>
      <c r="Q15" s="60"/>
      <c r="R15" s="61"/>
      <c r="S15" s="62"/>
      <c r="T15" s="63"/>
    </row>
    <row r="16" spans="1:20" ht="24.75" customHeight="1">
      <c r="A16" s="57" t="s">
        <v>67</v>
      </c>
      <c r="B16" s="145"/>
      <c r="C16" s="51" t="s">
        <v>81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60"/>
      <c r="Q16" s="60"/>
      <c r="R16" s="61"/>
      <c r="S16" s="62"/>
      <c r="T16" s="63"/>
    </row>
    <row r="17" spans="1:20" ht="24.75" customHeight="1">
      <c r="A17" s="57" t="s">
        <v>47</v>
      </c>
      <c r="B17" s="146" t="s">
        <v>86</v>
      </c>
      <c r="C17" s="51" t="s">
        <v>80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0"/>
      <c r="Q17" s="60"/>
      <c r="R17" s="61"/>
      <c r="S17" s="62"/>
      <c r="T17" s="63"/>
    </row>
    <row r="18" spans="1:20" ht="24.75" customHeight="1">
      <c r="A18" s="57" t="s">
        <v>49</v>
      </c>
      <c r="B18" s="146"/>
      <c r="C18" s="51" t="s">
        <v>81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60"/>
      <c r="Q18" s="60"/>
      <c r="R18" s="61"/>
      <c r="S18" s="62"/>
      <c r="T18" s="63"/>
    </row>
    <row r="19" spans="1:20" ht="24.75" customHeight="1">
      <c r="A19" s="57" t="s">
        <v>50</v>
      </c>
      <c r="B19" s="146" t="s">
        <v>87</v>
      </c>
      <c r="C19" s="51" t="s">
        <v>80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60"/>
      <c r="Q19" s="60"/>
      <c r="R19" s="61"/>
      <c r="S19" s="62"/>
      <c r="T19" s="63"/>
    </row>
    <row r="20" spans="1:20" ht="24.75" customHeight="1">
      <c r="A20" s="57" t="s">
        <v>88</v>
      </c>
      <c r="B20" s="146"/>
      <c r="C20" s="51" t="s">
        <v>81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0"/>
      <c r="Q20" s="60"/>
      <c r="R20" s="61"/>
      <c r="S20" s="62"/>
      <c r="T20" s="63"/>
    </row>
    <row r="21" spans="1:20" ht="24.75" customHeight="1">
      <c r="A21" s="57" t="s">
        <v>89</v>
      </c>
      <c r="B21" s="146" t="s">
        <v>90</v>
      </c>
      <c r="C21" s="51" t="s">
        <v>80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60"/>
      <c r="Q21" s="60"/>
      <c r="R21" s="61"/>
      <c r="S21" s="62"/>
      <c r="T21" s="63"/>
    </row>
    <row r="22" spans="1:20" ht="24.75" customHeight="1">
      <c r="A22" s="57" t="s">
        <v>91</v>
      </c>
      <c r="B22" s="146"/>
      <c r="C22" s="51" t="s">
        <v>81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60"/>
      <c r="Q22" s="60"/>
      <c r="R22" s="61"/>
      <c r="S22" s="62"/>
      <c r="T22" s="63"/>
    </row>
    <row r="23" spans="1:20" ht="24.75" customHeight="1">
      <c r="A23" s="57" t="s">
        <v>92</v>
      </c>
      <c r="B23" s="146" t="s">
        <v>93</v>
      </c>
      <c r="C23" s="51" t="s">
        <v>80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60"/>
      <c r="Q23" s="60"/>
      <c r="R23" s="61"/>
      <c r="S23" s="62"/>
      <c r="T23" s="63"/>
    </row>
    <row r="24" spans="1:20" ht="24.75" customHeight="1">
      <c r="A24" s="57" t="s">
        <v>94</v>
      </c>
      <c r="B24" s="146"/>
      <c r="C24" s="51" t="s">
        <v>81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60"/>
      <c r="Q24" s="60"/>
      <c r="R24" s="61"/>
      <c r="S24" s="62"/>
      <c r="T24" s="63"/>
    </row>
    <row r="25" spans="1:20" ht="24.75" customHeight="1">
      <c r="A25" s="57" t="s">
        <v>95</v>
      </c>
      <c r="B25" s="145" t="s">
        <v>96</v>
      </c>
      <c r="C25" s="51" t="s">
        <v>80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60"/>
      <c r="Q25" s="60"/>
      <c r="R25" s="61"/>
      <c r="S25" s="62"/>
      <c r="T25" s="63"/>
    </row>
    <row r="26" spans="1:20" ht="24.75" customHeight="1">
      <c r="A26" s="57" t="s">
        <v>97</v>
      </c>
      <c r="B26" s="145"/>
      <c r="C26" s="51" t="s">
        <v>81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60"/>
      <c r="Q26" s="60"/>
      <c r="R26" s="61"/>
      <c r="S26" s="62"/>
      <c r="T26" s="63"/>
    </row>
    <row r="28" spans="1:4" ht="12" customHeight="1">
      <c r="A28" s="136" t="s">
        <v>0</v>
      </c>
      <c r="B28" s="137"/>
      <c r="C28" s="137"/>
      <c r="D28" s="138"/>
    </row>
    <row r="29" spans="1:4" ht="12" customHeight="1" thickBot="1">
      <c r="A29" s="2"/>
      <c r="B29" s="2"/>
      <c r="C29" s="2"/>
      <c r="D29" s="2"/>
    </row>
    <row r="30" spans="1:4" ht="24.75" customHeight="1" thickBot="1">
      <c r="A30" s="64" t="s">
        <v>1</v>
      </c>
      <c r="B30" s="65" t="s">
        <v>2</v>
      </c>
      <c r="C30" s="65" t="s">
        <v>3</v>
      </c>
      <c r="D30" s="66" t="s">
        <v>4</v>
      </c>
    </row>
    <row r="31" spans="1:4" ht="12" customHeight="1" thickBot="1">
      <c r="A31" s="67">
        <v>1</v>
      </c>
      <c r="B31" s="68">
        <v>2</v>
      </c>
      <c r="C31" s="68">
        <v>3</v>
      </c>
      <c r="D31" s="69">
        <v>4</v>
      </c>
    </row>
    <row r="32" spans="1:4" ht="45" hidden="1" outlineLevel="1">
      <c r="A32" s="70" t="s">
        <v>9</v>
      </c>
      <c r="B32" s="71" t="s">
        <v>99</v>
      </c>
      <c r="C32" s="72" t="s">
        <v>100</v>
      </c>
      <c r="D32" s="73"/>
    </row>
    <row r="33" spans="1:4" ht="45" hidden="1" outlineLevel="1">
      <c r="A33" s="70" t="s">
        <v>10</v>
      </c>
      <c r="B33" s="74" t="s">
        <v>101</v>
      </c>
      <c r="C33" s="72" t="s">
        <v>100</v>
      </c>
      <c r="D33" s="73"/>
    </row>
    <row r="34" spans="1:4" ht="45" hidden="1" outlineLevel="1">
      <c r="A34" s="70" t="s">
        <v>13</v>
      </c>
      <c r="B34" s="74" t="s">
        <v>102</v>
      </c>
      <c r="C34" s="72" t="s">
        <v>100</v>
      </c>
      <c r="D34" s="73"/>
    </row>
    <row r="35" spans="1:4" ht="45" hidden="1" outlineLevel="1">
      <c r="A35" s="70" t="s">
        <v>14</v>
      </c>
      <c r="B35" s="74" t="s">
        <v>103</v>
      </c>
      <c r="C35" s="72" t="s">
        <v>100</v>
      </c>
      <c r="D35" s="73"/>
    </row>
    <row r="36" spans="1:4" ht="45" hidden="1" outlineLevel="1">
      <c r="A36" s="75" t="s">
        <v>15</v>
      </c>
      <c r="B36" s="71" t="s">
        <v>104</v>
      </c>
      <c r="C36" s="72" t="s">
        <v>100</v>
      </c>
      <c r="D36" s="73"/>
    </row>
    <row r="37" spans="1:4" ht="45" hidden="1" outlineLevel="1">
      <c r="A37" s="75" t="s">
        <v>16</v>
      </c>
      <c r="B37" s="71" t="s">
        <v>105</v>
      </c>
      <c r="C37" s="72" t="s">
        <v>100</v>
      </c>
      <c r="D37" s="73"/>
    </row>
    <row r="38" spans="1:4" ht="56.25" hidden="1" outlineLevel="1">
      <c r="A38" s="75" t="s">
        <v>17</v>
      </c>
      <c r="B38" s="71" t="s">
        <v>106</v>
      </c>
      <c r="C38" s="72" t="s">
        <v>107</v>
      </c>
      <c r="D38" s="73"/>
    </row>
    <row r="39" spans="1:4" ht="45" hidden="1" outlineLevel="1">
      <c r="A39" s="75" t="s">
        <v>18</v>
      </c>
      <c r="B39" s="76" t="s">
        <v>108</v>
      </c>
      <c r="C39" s="77" t="s">
        <v>107</v>
      </c>
      <c r="D39" s="73"/>
    </row>
    <row r="40" spans="1:4" ht="34.5" collapsed="1" thickBot="1">
      <c r="A40" s="78" t="s">
        <v>26</v>
      </c>
      <c r="B40" s="79" t="s">
        <v>109</v>
      </c>
      <c r="C40" s="80" t="s">
        <v>100</v>
      </c>
      <c r="D40" s="81">
        <v>139</v>
      </c>
    </row>
  </sheetData>
  <sheetProtection/>
  <mergeCells count="30">
    <mergeCell ref="M8:M9"/>
    <mergeCell ref="A5:T5"/>
    <mergeCell ref="A7:A9"/>
    <mergeCell ref="B7:C9"/>
    <mergeCell ref="D7:F7"/>
    <mergeCell ref="G7:I7"/>
    <mergeCell ref="J7:L7"/>
    <mergeCell ref="M7:O7"/>
    <mergeCell ref="P7:P9"/>
    <mergeCell ref="Q7:Q9"/>
    <mergeCell ref="B17:B18"/>
    <mergeCell ref="R7:R9"/>
    <mergeCell ref="S7:S9"/>
    <mergeCell ref="T7:T9"/>
    <mergeCell ref="D8:D9"/>
    <mergeCell ref="E8:F8"/>
    <mergeCell ref="G8:G9"/>
    <mergeCell ref="H8:I8"/>
    <mergeCell ref="J8:J9"/>
    <mergeCell ref="K8:L8"/>
    <mergeCell ref="A28:D28"/>
    <mergeCell ref="N8:O8"/>
    <mergeCell ref="B10:C10"/>
    <mergeCell ref="B11:B12"/>
    <mergeCell ref="B13:B14"/>
    <mergeCell ref="B15:B16"/>
    <mergeCell ref="B19:B20"/>
    <mergeCell ref="B21:B22"/>
    <mergeCell ref="B23:B24"/>
    <mergeCell ref="B25:B26"/>
  </mergeCells>
  <dataValidations count="3">
    <dataValidation type="decimal" allowBlank="1" showInputMessage="1" showErrorMessage="1" sqref="D33:D40">
      <formula1>-99999999999999900000000000000</formula1>
      <formula2>9.99999999999999E+28</formula2>
    </dataValidation>
    <dataValidation type="date" allowBlank="1" showInputMessage="1" showErrorMessage="1" sqref="P11:Q26">
      <formula1>1</formula1>
      <formula2>73051</formula2>
    </dataValidation>
    <dataValidation type="decimal" allowBlank="1" showInputMessage="1" showErrorMessage="1" sqref="D11:O26">
      <formula1>-9999999999999990000000000000</formula1>
      <formula2>9.99999999999999E+28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R38" sqref="R38"/>
    </sheetView>
  </sheetViews>
  <sheetFormatPr defaultColWidth="9.140625" defaultRowHeight="12" customHeight="1" outlineLevelRow="1" outlineLevelCol="1"/>
  <cols>
    <col min="1" max="1" width="6.8515625" style="1" customWidth="1"/>
    <col min="2" max="2" width="26.57421875" style="1" customWidth="1"/>
    <col min="3" max="3" width="15.7109375" style="1" customWidth="1"/>
    <col min="4" max="12" width="13.28125" style="1" hidden="1" customWidth="1" outlineLevel="1"/>
    <col min="13" max="13" width="13.28125" style="1" customWidth="1" collapsed="1"/>
    <col min="14" max="15" width="13.28125" style="1" customWidth="1"/>
    <col min="16" max="17" width="13.57421875" style="1" customWidth="1"/>
    <col min="18" max="18" width="17.8515625" style="1" customWidth="1"/>
    <col min="19" max="19" width="19.8515625" style="1" customWidth="1"/>
    <col min="20" max="20" width="15.00390625" style="1" customWidth="1"/>
    <col min="21" max="16384" width="9.140625" style="1" customWidth="1"/>
  </cols>
  <sheetData>
    <row r="1" spans="1:20" ht="12" customHeight="1" outlineLevel="1">
      <c r="A1" s="1" t="s">
        <v>98</v>
      </c>
      <c r="T1" s="88" t="s">
        <v>182</v>
      </c>
    </row>
    <row r="2" ht="12" customHeight="1" outlineLevel="1"/>
    <row r="3" spans="1:20" ht="27.75" customHeight="1">
      <c r="A3" s="136" t="s">
        <v>221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1:20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44"/>
      <c r="L4" s="3"/>
      <c r="M4" s="2"/>
      <c r="N4" s="2"/>
      <c r="O4" s="2"/>
      <c r="P4" s="2"/>
      <c r="Q4" s="2"/>
      <c r="R4" s="2"/>
      <c r="S4" s="2"/>
      <c r="T4" s="2"/>
    </row>
    <row r="5" spans="1:20" ht="12" customHeight="1">
      <c r="A5" s="154" t="s">
        <v>1</v>
      </c>
      <c r="B5" s="157" t="s">
        <v>70</v>
      </c>
      <c r="C5" s="158"/>
      <c r="D5" s="161" t="s">
        <v>71</v>
      </c>
      <c r="E5" s="162"/>
      <c r="F5" s="163"/>
      <c r="G5" s="164" t="s">
        <v>72</v>
      </c>
      <c r="H5" s="164"/>
      <c r="I5" s="164"/>
      <c r="J5" s="164" t="s">
        <v>73</v>
      </c>
      <c r="K5" s="164"/>
      <c r="L5" s="164"/>
      <c r="M5" s="161" t="s">
        <v>74</v>
      </c>
      <c r="N5" s="165"/>
      <c r="O5" s="166"/>
      <c r="P5" s="169" t="s">
        <v>5</v>
      </c>
      <c r="Q5" s="169" t="s">
        <v>6</v>
      </c>
      <c r="R5" s="169" t="s">
        <v>7</v>
      </c>
      <c r="S5" s="169" t="s">
        <v>8</v>
      </c>
      <c r="T5" s="172" t="s">
        <v>65</v>
      </c>
    </row>
    <row r="6" spans="1:20" ht="12" customHeight="1">
      <c r="A6" s="155"/>
      <c r="B6" s="159"/>
      <c r="C6" s="160"/>
      <c r="D6" s="139" t="s">
        <v>75</v>
      </c>
      <c r="E6" s="139" t="s">
        <v>76</v>
      </c>
      <c r="F6" s="139"/>
      <c r="G6" s="139" t="s">
        <v>75</v>
      </c>
      <c r="H6" s="139" t="s">
        <v>76</v>
      </c>
      <c r="I6" s="139"/>
      <c r="J6" s="139" t="s">
        <v>75</v>
      </c>
      <c r="K6" s="139" t="s">
        <v>76</v>
      </c>
      <c r="L6" s="139"/>
      <c r="M6" s="139" t="s">
        <v>75</v>
      </c>
      <c r="N6" s="139" t="s">
        <v>76</v>
      </c>
      <c r="O6" s="140"/>
      <c r="P6" s="170"/>
      <c r="Q6" s="170"/>
      <c r="R6" s="170"/>
      <c r="S6" s="170"/>
      <c r="T6" s="173"/>
    </row>
    <row r="7" spans="1:20" ht="55.5" customHeight="1" thickBot="1">
      <c r="A7" s="156"/>
      <c r="B7" s="159"/>
      <c r="C7" s="160"/>
      <c r="D7" s="153"/>
      <c r="E7" s="45" t="s">
        <v>77</v>
      </c>
      <c r="F7" s="46" t="s">
        <v>78</v>
      </c>
      <c r="G7" s="153"/>
      <c r="H7" s="45" t="s">
        <v>77</v>
      </c>
      <c r="I7" s="46" t="s">
        <v>78</v>
      </c>
      <c r="J7" s="153"/>
      <c r="K7" s="45" t="s">
        <v>77</v>
      </c>
      <c r="L7" s="46" t="s">
        <v>78</v>
      </c>
      <c r="M7" s="153"/>
      <c r="N7" s="45" t="s">
        <v>77</v>
      </c>
      <c r="O7" s="46" t="s">
        <v>78</v>
      </c>
      <c r="P7" s="171"/>
      <c r="Q7" s="171"/>
      <c r="R7" s="171"/>
      <c r="S7" s="171"/>
      <c r="T7" s="174"/>
    </row>
    <row r="8" spans="1:20" ht="12" customHeight="1" thickBot="1">
      <c r="A8" s="47">
        <v>1</v>
      </c>
      <c r="B8" s="141">
        <v>2</v>
      </c>
      <c r="C8" s="142"/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9">
        <v>19</v>
      </c>
    </row>
    <row r="9" spans="1:20" ht="47.25" customHeight="1" hidden="1" outlineLevel="1">
      <c r="A9" s="50" t="s">
        <v>11</v>
      </c>
      <c r="B9" s="143" t="s">
        <v>79</v>
      </c>
      <c r="C9" s="51" t="s">
        <v>80</v>
      </c>
      <c r="D9" s="52"/>
      <c r="E9" s="52"/>
      <c r="F9" s="52"/>
      <c r="G9" s="52"/>
      <c r="H9" s="52"/>
      <c r="I9" s="52"/>
      <c r="J9" s="52"/>
      <c r="K9" s="52"/>
      <c r="L9" s="52"/>
      <c r="M9" s="103">
        <f>'[5] КТР .'!$G$33</f>
        <v>949.4500252740747</v>
      </c>
      <c r="N9" s="52"/>
      <c r="O9" s="53"/>
      <c r="P9" s="106">
        <v>40179</v>
      </c>
      <c r="Q9" s="107"/>
      <c r="R9" s="108" t="s">
        <v>222</v>
      </c>
      <c r="S9" s="109" t="s">
        <v>208</v>
      </c>
      <c r="T9" s="110"/>
    </row>
    <row r="10" spans="1:20" ht="50.25" customHeight="1" hidden="1" outlineLevel="1">
      <c r="A10" s="57" t="s">
        <v>12</v>
      </c>
      <c r="B10" s="144"/>
      <c r="C10" s="51" t="s">
        <v>81</v>
      </c>
      <c r="D10" s="52"/>
      <c r="E10" s="52"/>
      <c r="F10" s="52"/>
      <c r="G10" s="52"/>
      <c r="H10" s="52"/>
      <c r="I10" s="52"/>
      <c r="J10" s="52"/>
      <c r="K10" s="52"/>
      <c r="L10" s="52"/>
      <c r="M10" s="103"/>
      <c r="N10" s="52"/>
      <c r="O10" s="53"/>
      <c r="P10" s="106"/>
      <c r="Q10" s="107"/>
      <c r="R10" s="108"/>
      <c r="S10" s="109"/>
      <c r="T10" s="110"/>
    </row>
    <row r="11" spans="1:20" ht="58.5" customHeight="1" collapsed="1">
      <c r="A11" s="57" t="s">
        <v>82</v>
      </c>
      <c r="B11" s="145" t="s">
        <v>83</v>
      </c>
      <c r="C11" s="51" t="s">
        <v>80</v>
      </c>
      <c r="D11" s="58"/>
      <c r="E11" s="58"/>
      <c r="F11" s="58"/>
      <c r="G11" s="58"/>
      <c r="H11" s="58"/>
      <c r="I11" s="58"/>
      <c r="J11" s="58"/>
      <c r="K11" s="58"/>
      <c r="L11" s="58"/>
      <c r="M11" s="103">
        <f>'[5] КТР .'!$G$33</f>
        <v>949.4500252740747</v>
      </c>
      <c r="N11" s="58"/>
      <c r="O11" s="59"/>
      <c r="P11" s="106">
        <v>40179</v>
      </c>
      <c r="Q11" s="111"/>
      <c r="R11" s="108" t="s">
        <v>222</v>
      </c>
      <c r="S11" s="109" t="s">
        <v>208</v>
      </c>
      <c r="T11" s="112"/>
    </row>
    <row r="12" spans="1:20" ht="48" customHeight="1" hidden="1" outlineLevel="1">
      <c r="A12" s="57" t="s">
        <v>84</v>
      </c>
      <c r="B12" s="145"/>
      <c r="C12" s="51" t="s">
        <v>81</v>
      </c>
      <c r="D12" s="58"/>
      <c r="E12" s="58"/>
      <c r="F12" s="58"/>
      <c r="G12" s="58"/>
      <c r="H12" s="58"/>
      <c r="I12" s="58"/>
      <c r="J12" s="58"/>
      <c r="K12" s="58"/>
      <c r="L12" s="58"/>
      <c r="M12" s="103"/>
      <c r="N12" s="58"/>
      <c r="O12" s="59"/>
      <c r="P12" s="106"/>
      <c r="Q12" s="111"/>
      <c r="R12" s="108"/>
      <c r="S12" s="109"/>
      <c r="T12" s="112"/>
    </row>
    <row r="13" spans="1:20" ht="24.75" customHeight="1" hidden="1" outlineLevel="1">
      <c r="A13" s="57" t="s">
        <v>66</v>
      </c>
      <c r="B13" s="145" t="s">
        <v>85</v>
      </c>
      <c r="C13" s="51" t="s">
        <v>80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111"/>
      <c r="Q13" s="111"/>
      <c r="R13" s="113"/>
      <c r="S13" s="114"/>
      <c r="T13" s="112"/>
    </row>
    <row r="14" spans="1:20" ht="24.75" customHeight="1" hidden="1" outlineLevel="1">
      <c r="A14" s="57" t="s">
        <v>67</v>
      </c>
      <c r="B14" s="145"/>
      <c r="C14" s="51" t="s">
        <v>81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111"/>
      <c r="Q14" s="111"/>
      <c r="R14" s="113"/>
      <c r="S14" s="114"/>
      <c r="T14" s="112"/>
    </row>
    <row r="15" spans="1:20" ht="24.75" customHeight="1" hidden="1" outlineLevel="1">
      <c r="A15" s="57" t="s">
        <v>47</v>
      </c>
      <c r="B15" s="146" t="s">
        <v>86</v>
      </c>
      <c r="C15" s="51" t="s">
        <v>80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111"/>
      <c r="Q15" s="111"/>
      <c r="R15" s="113"/>
      <c r="S15" s="114"/>
      <c r="T15" s="112"/>
    </row>
    <row r="16" spans="1:20" ht="24.75" customHeight="1" hidden="1" outlineLevel="1">
      <c r="A16" s="57" t="s">
        <v>49</v>
      </c>
      <c r="B16" s="146"/>
      <c r="C16" s="51" t="s">
        <v>81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111"/>
      <c r="Q16" s="111"/>
      <c r="R16" s="113"/>
      <c r="S16" s="114"/>
      <c r="T16" s="112"/>
    </row>
    <row r="17" spans="1:20" ht="24.75" customHeight="1" hidden="1" outlineLevel="1">
      <c r="A17" s="57" t="s">
        <v>50</v>
      </c>
      <c r="B17" s="146" t="s">
        <v>87</v>
      </c>
      <c r="C17" s="51" t="s">
        <v>80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111"/>
      <c r="Q17" s="111"/>
      <c r="R17" s="113"/>
      <c r="S17" s="114"/>
      <c r="T17" s="112"/>
    </row>
    <row r="18" spans="1:20" ht="24.75" customHeight="1" hidden="1" outlineLevel="1">
      <c r="A18" s="57" t="s">
        <v>88</v>
      </c>
      <c r="B18" s="146"/>
      <c r="C18" s="51" t="s">
        <v>81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111"/>
      <c r="Q18" s="111"/>
      <c r="R18" s="113"/>
      <c r="S18" s="114"/>
      <c r="T18" s="112"/>
    </row>
    <row r="19" spans="1:20" ht="24.75" customHeight="1" hidden="1" outlineLevel="1">
      <c r="A19" s="57" t="s">
        <v>89</v>
      </c>
      <c r="B19" s="146" t="s">
        <v>90</v>
      </c>
      <c r="C19" s="51" t="s">
        <v>80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111"/>
      <c r="Q19" s="111"/>
      <c r="R19" s="113"/>
      <c r="S19" s="114"/>
      <c r="T19" s="112"/>
    </row>
    <row r="20" spans="1:20" ht="24.75" customHeight="1" hidden="1" outlineLevel="1">
      <c r="A20" s="57" t="s">
        <v>91</v>
      </c>
      <c r="B20" s="146"/>
      <c r="C20" s="51" t="s">
        <v>81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111"/>
      <c r="Q20" s="111"/>
      <c r="R20" s="113"/>
      <c r="S20" s="114"/>
      <c r="T20" s="112"/>
    </row>
    <row r="21" spans="1:20" ht="24.75" customHeight="1" hidden="1" outlineLevel="1">
      <c r="A21" s="57" t="s">
        <v>92</v>
      </c>
      <c r="B21" s="146" t="s">
        <v>93</v>
      </c>
      <c r="C21" s="51" t="s">
        <v>80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111"/>
      <c r="Q21" s="111"/>
      <c r="R21" s="113"/>
      <c r="S21" s="114"/>
      <c r="T21" s="112"/>
    </row>
    <row r="22" spans="1:20" ht="24.75" customHeight="1" hidden="1" outlineLevel="1">
      <c r="A22" s="57" t="s">
        <v>94</v>
      </c>
      <c r="B22" s="146"/>
      <c r="C22" s="51" t="s">
        <v>81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111"/>
      <c r="Q22" s="111"/>
      <c r="R22" s="113"/>
      <c r="S22" s="114"/>
      <c r="T22" s="112"/>
    </row>
    <row r="23" spans="1:20" ht="24.75" customHeight="1" hidden="1" outlineLevel="1">
      <c r="A23" s="57" t="s">
        <v>95</v>
      </c>
      <c r="B23" s="145" t="s">
        <v>96</v>
      </c>
      <c r="C23" s="51" t="s">
        <v>80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111"/>
      <c r="Q23" s="111"/>
      <c r="R23" s="113"/>
      <c r="S23" s="114"/>
      <c r="T23" s="112"/>
    </row>
    <row r="24" spans="1:20" ht="24.75" customHeight="1" hidden="1" outlineLevel="1">
      <c r="A24" s="57" t="s">
        <v>97</v>
      </c>
      <c r="B24" s="145"/>
      <c r="C24" s="51" t="s">
        <v>81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111"/>
      <c r="Q24" s="111"/>
      <c r="R24" s="113"/>
      <c r="S24" s="114"/>
      <c r="T24" s="112"/>
    </row>
    <row r="25" ht="12" customHeight="1" collapsed="1"/>
    <row r="26" spans="1:13" ht="30.75" customHeight="1">
      <c r="A26" s="167" t="s">
        <v>0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</row>
    <row r="27" spans="1:4" ht="12" customHeight="1" thickBot="1">
      <c r="A27" s="2"/>
      <c r="B27" s="2"/>
      <c r="C27" s="2"/>
      <c r="D27" s="2"/>
    </row>
    <row r="28" spans="1:13" ht="24.75" customHeight="1" thickBot="1">
      <c r="A28" s="115" t="s">
        <v>1</v>
      </c>
      <c r="B28" s="116" t="s">
        <v>2</v>
      </c>
      <c r="C28" s="116" t="s">
        <v>3</v>
      </c>
      <c r="D28" s="117" t="s">
        <v>4</v>
      </c>
      <c r="M28" s="117" t="s">
        <v>4</v>
      </c>
    </row>
    <row r="29" spans="1:13" ht="12" customHeight="1" thickBot="1">
      <c r="A29" s="118">
        <v>1</v>
      </c>
      <c r="B29" s="119">
        <v>2</v>
      </c>
      <c r="C29" s="119">
        <v>3</v>
      </c>
      <c r="D29" s="120">
        <v>4</v>
      </c>
      <c r="M29" s="120">
        <v>4</v>
      </c>
    </row>
    <row r="30" spans="1:13" ht="45" hidden="1" outlineLevel="1">
      <c r="A30" s="121" t="s">
        <v>9</v>
      </c>
      <c r="B30" s="122" t="s">
        <v>99</v>
      </c>
      <c r="C30" s="123" t="s">
        <v>100</v>
      </c>
      <c r="D30" s="124"/>
      <c r="M30" s="124"/>
    </row>
    <row r="31" spans="1:13" ht="45" hidden="1" outlineLevel="1">
      <c r="A31" s="121" t="s">
        <v>10</v>
      </c>
      <c r="B31" s="125" t="s">
        <v>101</v>
      </c>
      <c r="C31" s="123" t="s">
        <v>100</v>
      </c>
      <c r="D31" s="124"/>
      <c r="M31" s="124"/>
    </row>
    <row r="32" spans="1:13" ht="45" hidden="1" outlineLevel="1">
      <c r="A32" s="121" t="s">
        <v>13</v>
      </c>
      <c r="B32" s="125" t="s">
        <v>102</v>
      </c>
      <c r="C32" s="123" t="s">
        <v>100</v>
      </c>
      <c r="D32" s="124"/>
      <c r="M32" s="124"/>
    </row>
    <row r="33" spans="1:13" ht="45" hidden="1" outlineLevel="1">
      <c r="A33" s="121" t="s">
        <v>14</v>
      </c>
      <c r="B33" s="125" t="s">
        <v>103</v>
      </c>
      <c r="C33" s="123" t="s">
        <v>100</v>
      </c>
      <c r="D33" s="124"/>
      <c r="M33" s="124"/>
    </row>
    <row r="34" spans="1:13" ht="45" hidden="1" outlineLevel="1">
      <c r="A34" s="126" t="s">
        <v>15</v>
      </c>
      <c r="B34" s="122" t="s">
        <v>104</v>
      </c>
      <c r="C34" s="123" t="s">
        <v>100</v>
      </c>
      <c r="D34" s="124"/>
      <c r="M34" s="124"/>
    </row>
    <row r="35" spans="1:13" ht="45" hidden="1" outlineLevel="1">
      <c r="A35" s="126" t="s">
        <v>16</v>
      </c>
      <c r="B35" s="122" t="s">
        <v>105</v>
      </c>
      <c r="C35" s="123" t="s">
        <v>100</v>
      </c>
      <c r="D35" s="124"/>
      <c r="M35" s="124"/>
    </row>
    <row r="36" spans="1:13" ht="56.25" hidden="1" outlineLevel="1">
      <c r="A36" s="126" t="s">
        <v>17</v>
      </c>
      <c r="B36" s="122" t="s">
        <v>106</v>
      </c>
      <c r="C36" s="123" t="s">
        <v>107</v>
      </c>
      <c r="D36" s="124"/>
      <c r="M36" s="124"/>
    </row>
    <row r="37" spans="1:13" ht="45" hidden="1" outlineLevel="1">
      <c r="A37" s="126" t="s">
        <v>18</v>
      </c>
      <c r="B37" s="127" t="s">
        <v>108</v>
      </c>
      <c r="C37" s="128" t="s">
        <v>107</v>
      </c>
      <c r="D37" s="124"/>
      <c r="M37" s="124"/>
    </row>
    <row r="38" spans="1:13" ht="34.5" collapsed="1" thickBot="1">
      <c r="A38" s="129" t="s">
        <v>26</v>
      </c>
      <c r="B38" s="130" t="s">
        <v>109</v>
      </c>
      <c r="C38" s="131" t="s">
        <v>100</v>
      </c>
      <c r="D38" s="132">
        <v>123</v>
      </c>
      <c r="M38" s="132">
        <v>123</v>
      </c>
    </row>
  </sheetData>
  <sheetProtection/>
  <mergeCells count="30">
    <mergeCell ref="B17:B18"/>
    <mergeCell ref="B19:B20"/>
    <mergeCell ref="B21:B22"/>
    <mergeCell ref="B23:B24"/>
    <mergeCell ref="K6:L6"/>
    <mergeCell ref="N6:O6"/>
    <mergeCell ref="B8:C8"/>
    <mergeCell ref="B9:B10"/>
    <mergeCell ref="B11:B12"/>
    <mergeCell ref="B13:B14"/>
    <mergeCell ref="Q5:Q7"/>
    <mergeCell ref="B15:B16"/>
    <mergeCell ref="R5:R7"/>
    <mergeCell ref="S5:S7"/>
    <mergeCell ref="T5:T7"/>
    <mergeCell ref="D6:D7"/>
    <mergeCell ref="E6:F6"/>
    <mergeCell ref="G6:G7"/>
    <mergeCell ref="H6:I6"/>
    <mergeCell ref="J6:J7"/>
    <mergeCell ref="A26:M26"/>
    <mergeCell ref="M6:M7"/>
    <mergeCell ref="A3:T3"/>
    <mergeCell ref="A5:A7"/>
    <mergeCell ref="B5:C7"/>
    <mergeCell ref="D5:F5"/>
    <mergeCell ref="G5:I5"/>
    <mergeCell ref="J5:L5"/>
    <mergeCell ref="M5:O5"/>
    <mergeCell ref="P5:P7"/>
  </mergeCells>
  <dataValidations count="3">
    <dataValidation type="decimal" allowBlank="1" showInputMessage="1" showErrorMessage="1" sqref="D31:D38 M31:M38">
      <formula1>-99999999999999900000000000000</formula1>
      <formula2>9.99999999999999E+28</formula2>
    </dataValidation>
    <dataValidation type="date" allowBlank="1" showInputMessage="1" showErrorMessage="1" sqref="P9:Q24">
      <formula1>1</formula1>
      <formula2>73051</formula2>
    </dataValidation>
    <dataValidation type="decimal" allowBlank="1" showInputMessage="1" showErrorMessage="1" sqref="D9:O24">
      <formula1>-9999999999999990000000000000</formula1>
      <formula2>9.99999999999999E+28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PageLayoutView="0" workbookViewId="0" topLeftCell="A2">
      <selection activeCell="A2" sqref="A1:IV16384"/>
    </sheetView>
  </sheetViews>
  <sheetFormatPr defaultColWidth="9.140625" defaultRowHeight="15"/>
  <cols>
    <col min="1" max="1" width="8.7109375" style="214" customWidth="1"/>
    <col min="2" max="2" width="36.57421875" style="214" customWidth="1"/>
    <col min="3" max="3" width="9.140625" style="214" customWidth="1"/>
    <col min="4" max="4" width="11.8515625" style="214" customWidth="1"/>
    <col min="5" max="5" width="9.28125" style="214" customWidth="1"/>
    <col min="6" max="6" width="10.421875" style="214" customWidth="1"/>
    <col min="7" max="7" width="8.57421875" style="214" customWidth="1"/>
    <col min="8" max="8" width="77.7109375" style="214" bestFit="1" customWidth="1"/>
    <col min="9" max="9" width="7.00390625" style="214" bestFit="1" customWidth="1"/>
    <col min="10" max="11" width="10.7109375" style="214" customWidth="1"/>
    <col min="12" max="16384" width="9.140625" style="214" customWidth="1"/>
  </cols>
  <sheetData>
    <row r="1" ht="12.75" hidden="1"/>
    <row r="2" spans="1:7" s="217" customFormat="1" ht="39.75" customHeight="1">
      <c r="A2" s="215" t="s">
        <v>225</v>
      </c>
      <c r="B2" s="216" t="s">
        <v>226</v>
      </c>
      <c r="C2" s="216"/>
      <c r="D2" s="216"/>
      <c r="E2" s="216"/>
      <c r="F2" s="216"/>
      <c r="G2" s="216"/>
    </row>
    <row r="3" spans="1:7" ht="11.25" customHeight="1" thickBot="1">
      <c r="A3" s="218"/>
      <c r="B3" s="218"/>
      <c r="C3" s="218"/>
      <c r="D3" s="218"/>
      <c r="E3" s="218"/>
      <c r="F3" s="218"/>
      <c r="G3" s="218"/>
    </row>
    <row r="4" spans="1:7" ht="5.25" customHeight="1" hidden="1">
      <c r="A4" s="219"/>
      <c r="B4" s="219"/>
      <c r="C4" s="219"/>
      <c r="D4" s="219"/>
      <c r="E4" s="219"/>
      <c r="F4" s="219"/>
      <c r="G4" s="219"/>
    </row>
    <row r="5" spans="1:7" ht="7.5" customHeight="1" hidden="1">
      <c r="A5" s="219"/>
      <c r="B5" s="219"/>
      <c r="C5" s="219"/>
      <c r="D5" s="219"/>
      <c r="E5" s="219"/>
      <c r="F5" s="219"/>
      <c r="G5" s="219"/>
    </row>
    <row r="6" spans="1:9" s="229" customFormat="1" ht="17.25" customHeight="1" thickBot="1">
      <c r="A6" s="220" t="s">
        <v>227</v>
      </c>
      <c r="B6" s="221" t="s">
        <v>228</v>
      </c>
      <c r="C6" s="222" t="s">
        <v>229</v>
      </c>
      <c r="D6" s="223" t="s">
        <v>230</v>
      </c>
      <c r="E6" s="224"/>
      <c r="F6" s="225" t="s">
        <v>231</v>
      </c>
      <c r="G6" s="226"/>
      <c r="H6" s="227" t="s">
        <v>232</v>
      </c>
      <c r="I6" s="228"/>
    </row>
    <row r="7" spans="1:8" s="229" customFormat="1" ht="12" customHeight="1" thickBot="1">
      <c r="A7" s="230"/>
      <c r="B7" s="231"/>
      <c r="C7" s="232"/>
      <c r="D7" s="233" t="s">
        <v>233</v>
      </c>
      <c r="E7" s="234" t="s">
        <v>234</v>
      </c>
      <c r="F7" s="233" t="s">
        <v>233</v>
      </c>
      <c r="G7" s="235" t="s">
        <v>234</v>
      </c>
      <c r="H7" s="236"/>
    </row>
    <row r="8" spans="1:8" ht="9.75" customHeight="1">
      <c r="A8" s="237">
        <v>1</v>
      </c>
      <c r="B8" s="238">
        <v>2</v>
      </c>
      <c r="C8" s="237">
        <v>3</v>
      </c>
      <c r="D8" s="239">
        <v>4</v>
      </c>
      <c r="E8" s="240">
        <v>5</v>
      </c>
      <c r="F8" s="239">
        <v>6</v>
      </c>
      <c r="G8" s="240">
        <v>7</v>
      </c>
      <c r="H8" s="241"/>
    </row>
    <row r="9" spans="1:8" ht="15.75">
      <c r="A9" s="242" t="s">
        <v>235</v>
      </c>
      <c r="B9" s="243" t="s">
        <v>236</v>
      </c>
      <c r="C9" s="244" t="s">
        <v>237</v>
      </c>
      <c r="D9" s="245">
        <f>'[6]в КТР .'!$D$9</f>
        <v>390328</v>
      </c>
      <c r="E9" s="246"/>
      <c r="F9" s="245">
        <f>'[7]теплоснаб Запол'!$F$9</f>
        <v>356674</v>
      </c>
      <c r="G9" s="246"/>
      <c r="H9" s="241"/>
    </row>
    <row r="10" spans="1:8" ht="14.25" customHeight="1">
      <c r="A10" s="247"/>
      <c r="B10" s="248" t="s">
        <v>238</v>
      </c>
      <c r="C10" s="249" t="s">
        <v>237</v>
      </c>
      <c r="D10" s="250">
        <f>'[6]в КТР .'!$D$10</f>
        <v>249976</v>
      </c>
      <c r="E10" s="251"/>
      <c r="F10" s="250">
        <f>'[7]теплоснаб Запол'!$F$10</f>
        <v>225324</v>
      </c>
      <c r="G10" s="251"/>
      <c r="H10" s="241"/>
    </row>
    <row r="11" spans="1:8" ht="16.5" customHeight="1">
      <c r="A11" s="247">
        <v>1</v>
      </c>
      <c r="B11" s="252" t="s">
        <v>239</v>
      </c>
      <c r="C11" s="247" t="s">
        <v>233</v>
      </c>
      <c r="D11" s="253">
        <f>'[8] КТР .'!$D$11</f>
        <v>204683.1</v>
      </c>
      <c r="E11" s="254">
        <f>D11/D9*1000</f>
        <v>524.3874382570556</v>
      </c>
      <c r="F11" s="253">
        <f>'[7]теплоснаб Запол'!$F$11</f>
        <v>438756.4280546427</v>
      </c>
      <c r="G11" s="255">
        <f>F11/F9*1000</f>
        <v>1230.132917046498</v>
      </c>
      <c r="H11" s="256" t="s">
        <v>240</v>
      </c>
    </row>
    <row r="12" spans="1:11" ht="21" customHeight="1">
      <c r="A12" s="257">
        <v>2</v>
      </c>
      <c r="B12" s="258" t="s">
        <v>241</v>
      </c>
      <c r="C12" s="247" t="s">
        <v>233</v>
      </c>
      <c r="D12" s="253">
        <f>'[8] КТР .'!$D$12</f>
        <v>13648.99051469679</v>
      </c>
      <c r="E12" s="254">
        <f>D12/D9*1000</f>
        <v>34.96800258935252</v>
      </c>
      <c r="F12" s="253">
        <f>'[7]теплоснаб Запол'!$F$12</f>
        <v>15845.982759504</v>
      </c>
      <c r="G12" s="255">
        <f>F12/F9*1000</f>
        <v>44.427075591447654</v>
      </c>
      <c r="H12" s="259" t="s">
        <v>242</v>
      </c>
      <c r="I12" s="260"/>
      <c r="J12" s="261"/>
      <c r="K12" s="261"/>
    </row>
    <row r="13" spans="1:11" ht="14.25" customHeight="1">
      <c r="A13" s="262"/>
      <c r="B13" s="263"/>
      <c r="C13" s="247"/>
      <c r="D13" s="253"/>
      <c r="E13" s="254"/>
      <c r="F13" s="253"/>
      <c r="G13" s="255"/>
      <c r="H13" s="264" t="s">
        <v>243</v>
      </c>
      <c r="I13" s="260"/>
      <c r="J13" s="261"/>
      <c r="K13" s="261"/>
    </row>
    <row r="14" spans="1:8" ht="15.75" customHeight="1">
      <c r="A14" s="247">
        <v>3</v>
      </c>
      <c r="B14" s="252" t="s">
        <v>244</v>
      </c>
      <c r="C14" s="247" t="s">
        <v>245</v>
      </c>
      <c r="D14" s="253">
        <f>'[8] КТР .'!$D$13</f>
        <v>20786.83474736459</v>
      </c>
      <c r="E14" s="254">
        <f>D14/D9*1000</f>
        <v>53.25478763338677</v>
      </c>
      <c r="F14" s="253">
        <f>'[7]теплоснаб Запол'!$F$14</f>
        <v>12500.98036</v>
      </c>
      <c r="G14" s="255">
        <f>F14/F9*1000</f>
        <v>35.04875701621088</v>
      </c>
      <c r="H14" s="241"/>
    </row>
    <row r="15" spans="1:8" ht="15">
      <c r="A15" s="247">
        <v>4</v>
      </c>
      <c r="B15" s="252" t="s">
        <v>246</v>
      </c>
      <c r="C15" s="247" t="s">
        <v>245</v>
      </c>
      <c r="D15" s="253">
        <f>'[8] КТР .'!$D$14</f>
        <v>370</v>
      </c>
      <c r="E15" s="254">
        <f>D15/D9*1000</f>
        <v>0.9479207230841753</v>
      </c>
      <c r="F15" s="253">
        <f>'[7]теплоснаб Запол'!$F$15</f>
        <v>633.1</v>
      </c>
      <c r="G15" s="255">
        <f>F15/F9*1000</f>
        <v>1.7750102334344529</v>
      </c>
      <c r="H15" s="241"/>
    </row>
    <row r="16" spans="1:8" ht="15">
      <c r="A16" s="247">
        <v>5</v>
      </c>
      <c r="B16" s="252" t="s">
        <v>247</v>
      </c>
      <c r="C16" s="247" t="s">
        <v>245</v>
      </c>
      <c r="D16" s="253">
        <f>'[8] КТР .'!$D$15</f>
        <v>30836.1</v>
      </c>
      <c r="E16" s="254">
        <f>D16/D9*1000</f>
        <v>79.00048164620524</v>
      </c>
      <c r="F16" s="265">
        <f>'[7]теплоснаб Запол'!$F$16</f>
        <v>26874.7</v>
      </c>
      <c r="G16" s="255">
        <f>F16/F9*1000</f>
        <v>75.34807695542709</v>
      </c>
      <c r="H16" s="241"/>
    </row>
    <row r="17" spans="1:8" ht="15">
      <c r="A17" s="247">
        <v>6</v>
      </c>
      <c r="B17" s="252" t="s">
        <v>248</v>
      </c>
      <c r="C17" s="247" t="s">
        <v>245</v>
      </c>
      <c r="D17" s="253">
        <f>'[8] КТР .'!$D$16</f>
        <v>6766.982145</v>
      </c>
      <c r="E17" s="254">
        <f>D17/D9*1000</f>
        <v>17.33665569725974</v>
      </c>
      <c r="F17" s="253">
        <f>'[7]теплоснаб Запол'!$F$17</f>
        <v>5746.4</v>
      </c>
      <c r="G17" s="255">
        <f>F17/F9*1000</f>
        <v>16.111070613501404</v>
      </c>
      <c r="H17" s="241"/>
    </row>
    <row r="18" spans="1:9" ht="12.75" customHeight="1">
      <c r="A18" s="257">
        <v>7</v>
      </c>
      <c r="B18" s="258" t="s">
        <v>249</v>
      </c>
      <c r="C18" s="247" t="s">
        <v>245</v>
      </c>
      <c r="D18" s="253">
        <f>'[8] КТР .'!$D$17</f>
        <v>4520</v>
      </c>
      <c r="E18" s="254">
        <f>D18/D9*1000</f>
        <v>11.580004509028305</v>
      </c>
      <c r="F18" s="253">
        <f>'[7]теплоснаб Запол'!$F$18</f>
        <v>5032.900000000001</v>
      </c>
      <c r="G18" s="255">
        <f>F18/F9*1000</f>
        <v>14.110644454039265</v>
      </c>
      <c r="H18" s="266" t="s">
        <v>250</v>
      </c>
      <c r="I18" s="267"/>
    </row>
    <row r="19" spans="1:8" ht="13.5" customHeight="1">
      <c r="A19" s="262"/>
      <c r="B19" s="263"/>
      <c r="C19" s="247"/>
      <c r="D19" s="253"/>
      <c r="E19" s="254"/>
      <c r="F19" s="253"/>
      <c r="G19" s="255"/>
      <c r="H19" s="268" t="s">
        <v>251</v>
      </c>
    </row>
    <row r="20" spans="1:8" ht="16.5" customHeight="1">
      <c r="A20" s="269">
        <v>8</v>
      </c>
      <c r="B20" s="252" t="s">
        <v>252</v>
      </c>
      <c r="C20" s="247" t="s">
        <v>245</v>
      </c>
      <c r="D20" s="253">
        <f>'[8] КТР .'!$D$18</f>
        <v>28946.7</v>
      </c>
      <c r="E20" s="254">
        <f>D20/D9*1000</f>
        <v>74.1599372835154</v>
      </c>
      <c r="F20" s="253">
        <f>'[7]теплоснаб Запол'!$F$20</f>
        <v>32577.4</v>
      </c>
      <c r="G20" s="255">
        <f>F20/F9*1000</f>
        <v>91.3366267235627</v>
      </c>
      <c r="H20" s="241"/>
    </row>
    <row r="21" spans="1:8" ht="15.75" customHeight="1">
      <c r="A21" s="269">
        <v>9</v>
      </c>
      <c r="B21" s="252" t="s">
        <v>253</v>
      </c>
      <c r="C21" s="247" t="s">
        <v>245</v>
      </c>
      <c r="D21" s="253">
        <f>'[8] КТР .'!$D$19</f>
        <v>12226.65</v>
      </c>
      <c r="E21" s="254">
        <f>D21/D9*1000</f>
        <v>31.324040294316575</v>
      </c>
      <c r="F21" s="270">
        <f>'[7]теплоснаб Запол'!$F$21</f>
        <v>15691.536880496</v>
      </c>
      <c r="G21" s="255">
        <f>F21/F9*1000</f>
        <v>43.994058665605</v>
      </c>
      <c r="H21" s="241"/>
    </row>
    <row r="22" spans="1:8" ht="17.25" customHeight="1">
      <c r="A22" s="247">
        <v>10</v>
      </c>
      <c r="B22" s="252" t="s">
        <v>254</v>
      </c>
      <c r="C22" s="247" t="s">
        <v>245</v>
      </c>
      <c r="D22" s="253">
        <f>'[8] КТР .'!$D$20</f>
        <v>9291.418759999999</v>
      </c>
      <c r="E22" s="254">
        <f>D22/D9*1000</f>
        <v>23.804130782316406</v>
      </c>
      <c r="F22" s="270">
        <f>'[7]теплоснаб Запол'!$F$22</f>
        <v>12112.2</v>
      </c>
      <c r="G22" s="255">
        <f>F22/F9*1000</f>
        <v>33.95874103523106</v>
      </c>
      <c r="H22" s="241"/>
    </row>
    <row r="23" spans="1:8" ht="18.75" customHeight="1">
      <c r="A23" s="247">
        <v>11</v>
      </c>
      <c r="B23" s="271" t="s">
        <v>255</v>
      </c>
      <c r="C23" s="247" t="s">
        <v>245</v>
      </c>
      <c r="D23" s="272">
        <f>SUM(D11,D12:D22)</f>
        <v>332076.7761670614</v>
      </c>
      <c r="E23" s="273">
        <f>SUM(E11,E12:E22)</f>
        <v>850.7633994155207</v>
      </c>
      <c r="F23" s="274">
        <f>SUM(F11,F12:F22)</f>
        <v>565771.6280546426</v>
      </c>
      <c r="G23" s="275">
        <f>SUM(G11,G12:G22)</f>
        <v>1586.2429783349573</v>
      </c>
      <c r="H23" s="276"/>
    </row>
    <row r="24" spans="1:8" ht="14.25" customHeight="1">
      <c r="A24" s="247">
        <v>12</v>
      </c>
      <c r="B24" s="277" t="s">
        <v>256</v>
      </c>
      <c r="C24" s="247" t="s">
        <v>245</v>
      </c>
      <c r="D24" s="278">
        <f>D23/D9*D10</f>
        <v>212670.43153229423</v>
      </c>
      <c r="E24" s="279">
        <f>D24/D10*1000</f>
        <v>850.7633994155208</v>
      </c>
      <c r="F24" s="280">
        <f>'[9]за 12 мес. '!$C$29/1000</f>
        <v>358089.81901</v>
      </c>
      <c r="G24" s="275">
        <f>F24/F10*1000</f>
        <v>1589.221827279828</v>
      </c>
      <c r="H24" s="241"/>
    </row>
    <row r="25" spans="1:8" ht="28.5" customHeight="1" hidden="1">
      <c r="A25" s="247">
        <v>14</v>
      </c>
      <c r="B25" s="281" t="s">
        <v>257</v>
      </c>
      <c r="C25" s="247" t="s">
        <v>245</v>
      </c>
      <c r="D25" s="282">
        <f>ROUND(D23*0.14,1)</f>
        <v>46490.7</v>
      </c>
      <c r="E25" s="283"/>
      <c r="F25" s="284">
        <v>95172.6</v>
      </c>
      <c r="G25" s="285"/>
      <c r="H25" s="241"/>
    </row>
    <row r="26" spans="1:8" ht="29.25" customHeight="1">
      <c r="A26" s="247">
        <v>13</v>
      </c>
      <c r="B26" s="252" t="s">
        <v>258</v>
      </c>
      <c r="C26" s="247" t="s">
        <v>245</v>
      </c>
      <c r="D26" s="286">
        <f>'[10]2010'!$AM$26</f>
        <v>22519.8</v>
      </c>
      <c r="E26" s="283">
        <f>D26/D10*1000</f>
        <v>90.08784843344961</v>
      </c>
      <c r="F26" s="287">
        <f>('[9]за 12 мес. '!$D$29+'[9]за 12 мес. '!$E$29)/1000</f>
        <v>20291.633750793026</v>
      </c>
      <c r="G26" s="285">
        <f>F26/F10*1000</f>
        <v>90.05535917520116</v>
      </c>
      <c r="H26" s="241"/>
    </row>
    <row r="27" spans="1:8" ht="0.75" customHeight="1" hidden="1">
      <c r="A27" s="247">
        <v>16</v>
      </c>
      <c r="B27" s="288" t="s">
        <v>259</v>
      </c>
      <c r="C27" s="289" t="s">
        <v>245</v>
      </c>
      <c r="D27" s="286">
        <v>679725.0045948441</v>
      </c>
      <c r="E27" s="290"/>
      <c r="F27" s="291">
        <v>679725.0045948441</v>
      </c>
      <c r="G27" s="292"/>
      <c r="H27" s="241"/>
    </row>
    <row r="28" spans="1:8" ht="13.5" customHeight="1" hidden="1">
      <c r="A28" s="247"/>
      <c r="B28" s="252" t="s">
        <v>260</v>
      </c>
      <c r="C28" s="289" t="s">
        <v>69</v>
      </c>
      <c r="D28" s="293">
        <f>D26/D34%</f>
        <v>9.488423979672273</v>
      </c>
      <c r="E28" s="290"/>
      <c r="F28" s="294">
        <f>'[9]за 12 мес. '!$H$29</f>
        <v>10.594748138258959</v>
      </c>
      <c r="G28" s="292"/>
      <c r="H28" s="241"/>
    </row>
    <row r="29" spans="1:8" ht="26.25" customHeight="1">
      <c r="A29" s="247">
        <v>14</v>
      </c>
      <c r="B29" s="295" t="s">
        <v>261</v>
      </c>
      <c r="C29" s="247" t="s">
        <v>245</v>
      </c>
      <c r="D29" s="296">
        <f>D24+D26</f>
        <v>235190.23153229422</v>
      </c>
      <c r="E29" s="273">
        <f>E24+E26</f>
        <v>940.8512478489704</v>
      </c>
      <c r="F29" s="284">
        <f>F24+F26</f>
        <v>378381.452760793</v>
      </c>
      <c r="G29" s="275">
        <f>G24+G26</f>
        <v>1679.277186455029</v>
      </c>
      <c r="H29" s="241"/>
    </row>
    <row r="30" spans="1:8" ht="20.25" customHeight="1" hidden="1">
      <c r="A30" s="247">
        <v>16</v>
      </c>
      <c r="B30" s="288" t="s">
        <v>262</v>
      </c>
      <c r="C30" s="247" t="s">
        <v>263</v>
      </c>
      <c r="D30" s="293">
        <f>D29/D10*1000</f>
        <v>940.8512478489704</v>
      </c>
      <c r="E30" s="290"/>
      <c r="F30" s="294">
        <f>F29/F10*1000</f>
        <v>1679.277186455029</v>
      </c>
      <c r="G30" s="292"/>
      <c r="H30" s="241"/>
    </row>
    <row r="31" spans="1:8" ht="15.75" customHeight="1">
      <c r="A31" s="247">
        <v>15</v>
      </c>
      <c r="B31" s="252" t="s">
        <v>264</v>
      </c>
      <c r="C31" s="247" t="s">
        <v>245</v>
      </c>
      <c r="D31" s="286">
        <f>'[10]2010'!$AM$33</f>
        <v>2149.5</v>
      </c>
      <c r="E31" s="254">
        <f>D31/D10*1000</f>
        <v>8.598825487246774</v>
      </c>
      <c r="F31" s="297">
        <f>F34-F29</f>
        <v>-186856.05276079298</v>
      </c>
      <c r="G31" s="255">
        <f>F31/F10*1000</f>
        <v>-829.2771864550291</v>
      </c>
      <c r="H31" s="241"/>
    </row>
    <row r="32" spans="1:8" s="304" customFormat="1" ht="15" hidden="1">
      <c r="A32" s="298"/>
      <c r="B32" s="299" t="s">
        <v>265</v>
      </c>
      <c r="C32" s="298"/>
      <c r="D32" s="286"/>
      <c r="E32" s="300"/>
      <c r="F32" s="301"/>
      <c r="G32" s="302"/>
      <c r="H32" s="303"/>
    </row>
    <row r="33" spans="1:8" ht="14.25" customHeight="1">
      <c r="A33" s="247">
        <v>16</v>
      </c>
      <c r="B33" s="252" t="s">
        <v>266</v>
      </c>
      <c r="C33" s="247" t="s">
        <v>69</v>
      </c>
      <c r="D33" s="286">
        <f>D31/D34*100</f>
        <v>0.9056637867257059</v>
      </c>
      <c r="E33" s="305"/>
      <c r="F33" s="306">
        <f>F31/F29*100</f>
        <v>-49.38298412816776</v>
      </c>
      <c r="G33" s="285"/>
      <c r="H33" s="241"/>
    </row>
    <row r="34" spans="1:8" ht="31.5" customHeight="1">
      <c r="A34" s="289" t="s">
        <v>267</v>
      </c>
      <c r="B34" s="307" t="s">
        <v>268</v>
      </c>
      <c r="C34" s="247" t="s">
        <v>245</v>
      </c>
      <c r="D34" s="286">
        <f>D31+D29</f>
        <v>237339.73153229422</v>
      </c>
      <c r="E34" s="308">
        <f>E29+E31</f>
        <v>949.4500733362172</v>
      </c>
      <c r="F34" s="306">
        <f>'[9]за 12 мес. '!$B$29/1000</f>
        <v>191525.4</v>
      </c>
      <c r="G34" s="309">
        <f>F34/F10*1000</f>
        <v>850</v>
      </c>
      <c r="H34" s="276"/>
    </row>
    <row r="35" spans="1:8" ht="15" customHeight="1">
      <c r="A35" s="310"/>
      <c r="B35" s="311" t="s">
        <v>269</v>
      </c>
      <c r="C35" s="247"/>
      <c r="D35" s="286">
        <f>'[11]тариф 2010г'!$J$31</f>
        <v>109858.26086599173</v>
      </c>
      <c r="E35" s="283"/>
      <c r="F35" s="306"/>
      <c r="G35" s="308"/>
      <c r="H35" s="241"/>
    </row>
    <row r="36" spans="1:8" ht="19.5" customHeight="1" hidden="1">
      <c r="A36" s="312">
        <v>21</v>
      </c>
      <c r="B36" s="313" t="s">
        <v>270</v>
      </c>
      <c r="C36" s="289" t="s">
        <v>245</v>
      </c>
      <c r="D36" s="296">
        <f>D34-D35</f>
        <v>127481.47066630248</v>
      </c>
      <c r="E36" s="314">
        <f>D36/D10*1000</f>
        <v>509.9748402498739</v>
      </c>
      <c r="F36" s="306"/>
      <c r="G36" s="308"/>
      <c r="H36" s="241"/>
    </row>
    <row r="37" spans="1:11" s="323" customFormat="1" ht="15.75" customHeight="1">
      <c r="A37" s="315"/>
      <c r="B37" s="316" t="s">
        <v>271</v>
      </c>
      <c r="C37" s="315" t="s">
        <v>263</v>
      </c>
      <c r="D37" s="317">
        <f>E34</f>
        <v>949.4500733362172</v>
      </c>
      <c r="E37" s="318"/>
      <c r="F37" s="319">
        <f>F34/F10*1000</f>
        <v>850</v>
      </c>
      <c r="G37" s="320"/>
      <c r="H37" s="321"/>
      <c r="I37" s="322"/>
      <c r="J37" s="322"/>
      <c r="K37" s="322"/>
    </row>
    <row r="38" spans="1:8" ht="15.75" customHeight="1">
      <c r="A38" s="247">
        <v>1</v>
      </c>
      <c r="B38" s="252" t="s">
        <v>272</v>
      </c>
      <c r="C38" s="247" t="s">
        <v>263</v>
      </c>
      <c r="D38" s="297">
        <f>E11</f>
        <v>524.3874382570556</v>
      </c>
      <c r="E38" s="324"/>
      <c r="F38" s="282">
        <f>G11</f>
        <v>1230.132917046498</v>
      </c>
      <c r="G38" s="325"/>
      <c r="H38" s="241"/>
    </row>
    <row r="39" spans="1:8" ht="15">
      <c r="A39" s="247">
        <v>2</v>
      </c>
      <c r="B39" s="252" t="s">
        <v>273</v>
      </c>
      <c r="C39" s="247" t="s">
        <v>263</v>
      </c>
      <c r="D39" s="297">
        <f>E24-D38</f>
        <v>326.3759611584652</v>
      </c>
      <c r="E39" s="324"/>
      <c r="F39" s="282">
        <f>G24-F38</f>
        <v>359.0889102333299</v>
      </c>
      <c r="G39" s="325"/>
      <c r="H39" s="241"/>
    </row>
    <row r="40" spans="1:8" ht="14.25" customHeight="1">
      <c r="A40" s="247">
        <v>3</v>
      </c>
      <c r="B40" s="252" t="s">
        <v>274</v>
      </c>
      <c r="C40" s="247" t="s">
        <v>275</v>
      </c>
      <c r="D40" s="326">
        <f>'[8] КТР .'!$D$37</f>
        <v>3791.5744196332785</v>
      </c>
      <c r="E40" s="327"/>
      <c r="F40" s="328">
        <f>'[12]цех.себест. 2009,2010'!$C$11</f>
        <v>7994.751098721363</v>
      </c>
      <c r="G40" s="327"/>
      <c r="H40" s="241"/>
    </row>
    <row r="41" spans="1:8" ht="13.5" customHeight="1">
      <c r="A41" s="247">
        <v>4</v>
      </c>
      <c r="B41" s="252" t="s">
        <v>276</v>
      </c>
      <c r="C41" s="247" t="s">
        <v>277</v>
      </c>
      <c r="D41" s="329">
        <f>'[6]в КТР .'!$D$40</f>
        <v>175.5</v>
      </c>
      <c r="E41" s="330"/>
      <c r="F41" s="329">
        <v>189</v>
      </c>
      <c r="G41" s="330"/>
      <c r="H41" s="241"/>
    </row>
    <row r="42" spans="1:8" ht="14.25" customHeight="1" thickBot="1">
      <c r="A42" s="331">
        <v>5</v>
      </c>
      <c r="B42" s="332" t="s">
        <v>278</v>
      </c>
      <c r="C42" s="331" t="s">
        <v>220</v>
      </c>
      <c r="D42" s="333">
        <f>'[8] КТР .'!$D$41</f>
        <v>53051.9708029197</v>
      </c>
      <c r="E42" s="334"/>
      <c r="F42" s="335">
        <f>'[13]2009 год ожид.'!$D$32</f>
        <v>54510.488</v>
      </c>
      <c r="G42" s="334"/>
      <c r="H42" s="336"/>
    </row>
    <row r="43" spans="1:7" ht="12.75" hidden="1">
      <c r="A43" s="337"/>
      <c r="B43" s="338" t="s">
        <v>279</v>
      </c>
      <c r="C43" s="219"/>
      <c r="D43" s="337"/>
      <c r="E43" s="339"/>
      <c r="F43" s="339"/>
      <c r="G43" s="337"/>
    </row>
    <row r="44" spans="1:7" ht="12.75" hidden="1">
      <c r="A44" s="219"/>
      <c r="B44" s="338" t="s">
        <v>280</v>
      </c>
      <c r="C44" s="219"/>
      <c r="D44" s="337"/>
      <c r="E44" s="339"/>
      <c r="F44" s="339"/>
      <c r="G44" s="337"/>
    </row>
    <row r="45" spans="1:7" ht="15">
      <c r="A45" s="340"/>
      <c r="B45" s="338"/>
      <c r="C45" s="340"/>
      <c r="D45" s="341"/>
      <c r="E45" s="341"/>
      <c r="F45" s="341"/>
      <c r="G45" s="341"/>
    </row>
    <row r="46" spans="1:7" s="217" customFormat="1" ht="29.25">
      <c r="A46" s="215" t="s">
        <v>225</v>
      </c>
      <c r="B46" s="216" t="s">
        <v>281</v>
      </c>
      <c r="C46" s="216"/>
      <c r="D46" s="216"/>
      <c r="E46" s="216"/>
      <c r="F46" s="216"/>
      <c r="G46" s="216"/>
    </row>
    <row r="47" spans="1:7" ht="13.5" thickBot="1">
      <c r="A47" s="219"/>
      <c r="B47" s="219"/>
      <c r="C47" s="219"/>
      <c r="D47" s="219"/>
      <c r="E47" s="219"/>
      <c r="F47" s="219"/>
      <c r="G47" s="219"/>
    </row>
    <row r="48" spans="1:11" ht="15" thickBot="1">
      <c r="A48" s="220" t="s">
        <v>227</v>
      </c>
      <c r="B48" s="221" t="s">
        <v>228</v>
      </c>
      <c r="C48" s="222" t="s">
        <v>229</v>
      </c>
      <c r="D48" s="223" t="s">
        <v>230</v>
      </c>
      <c r="E48" s="224"/>
      <c r="F48" s="225" t="s">
        <v>231</v>
      </c>
      <c r="G48" s="226"/>
      <c r="H48" s="342" t="s">
        <v>232</v>
      </c>
      <c r="I48" s="343"/>
      <c r="J48" s="344"/>
      <c r="K48" s="345"/>
    </row>
    <row r="49" spans="1:11" ht="13.5" thickBot="1">
      <c r="A49" s="230"/>
      <c r="B49" s="231"/>
      <c r="C49" s="232"/>
      <c r="D49" s="233" t="s">
        <v>233</v>
      </c>
      <c r="E49" s="234" t="s">
        <v>234</v>
      </c>
      <c r="F49" s="233" t="s">
        <v>233</v>
      </c>
      <c r="G49" s="235" t="s">
        <v>234</v>
      </c>
      <c r="H49" s="346"/>
      <c r="I49" s="347"/>
      <c r="J49" s="347"/>
      <c r="K49" s="348"/>
    </row>
    <row r="50" spans="1:11" ht="12.75">
      <c r="A50" s="237">
        <v>1</v>
      </c>
      <c r="B50" s="238">
        <v>2</v>
      </c>
      <c r="C50" s="237">
        <v>3</v>
      </c>
      <c r="D50" s="239">
        <v>4</v>
      </c>
      <c r="E50" s="240">
        <v>5</v>
      </c>
      <c r="F50" s="239">
        <v>6</v>
      </c>
      <c r="G50" s="240">
        <v>7</v>
      </c>
      <c r="H50" s="349"/>
      <c r="I50" s="219"/>
      <c r="J50" s="219"/>
      <c r="K50" s="350"/>
    </row>
    <row r="51" spans="1:11" ht="15.75">
      <c r="A51" s="351" t="s">
        <v>235</v>
      </c>
      <c r="B51" s="243" t="s">
        <v>236</v>
      </c>
      <c r="C51" s="244" t="s">
        <v>237</v>
      </c>
      <c r="D51" s="245">
        <f>'[14]2010'!$AE$14</f>
        <v>207113</v>
      </c>
      <c r="E51" s="246"/>
      <c r="F51" s="245">
        <f>'[7]передача теплоэн Запол'!$F$9</f>
        <v>194804</v>
      </c>
      <c r="G51" s="246"/>
      <c r="H51" s="349"/>
      <c r="I51" s="219"/>
      <c r="J51" s="219"/>
      <c r="K51" s="350"/>
    </row>
    <row r="52" spans="1:11" ht="15.75">
      <c r="A52" s="247"/>
      <c r="B52" s="248" t="s">
        <v>238</v>
      </c>
      <c r="C52" s="249" t="s">
        <v>237</v>
      </c>
      <c r="D52" s="250">
        <f>'[14]2010'!$AE$15</f>
        <v>25927</v>
      </c>
      <c r="E52" s="251"/>
      <c r="F52" s="250">
        <f>'[7]передача теплоэн Запол'!$F$10</f>
        <v>24010</v>
      </c>
      <c r="G52" s="251"/>
      <c r="H52" s="352" t="s">
        <v>282</v>
      </c>
      <c r="I52" s="353"/>
      <c r="J52" s="219"/>
      <c r="K52" s="350"/>
    </row>
    <row r="53" spans="1:11" ht="15">
      <c r="A53" s="247">
        <v>2</v>
      </c>
      <c r="B53" s="252" t="s">
        <v>239</v>
      </c>
      <c r="C53" s="247" t="s">
        <v>233</v>
      </c>
      <c r="D53" s="253"/>
      <c r="E53" s="254">
        <f>D53/D51*1000</f>
        <v>0</v>
      </c>
      <c r="F53" s="253"/>
      <c r="G53" s="255">
        <f>F53/F51*1000</f>
        <v>0</v>
      </c>
      <c r="H53" s="349"/>
      <c r="I53" s="219"/>
      <c r="J53" s="219"/>
      <c r="K53" s="350"/>
    </row>
    <row r="54" spans="1:11" ht="12.75">
      <c r="A54" s="257">
        <v>1</v>
      </c>
      <c r="B54" s="258" t="s">
        <v>241</v>
      </c>
      <c r="C54" s="247" t="s">
        <v>233</v>
      </c>
      <c r="D54" s="253">
        <f>'[14]2010'!$AE$17</f>
        <v>612.37944</v>
      </c>
      <c r="E54" s="254">
        <f>D54/D51*1000</f>
        <v>2.9567407164205046</v>
      </c>
      <c r="F54" s="253">
        <f>'[7]передача теплоэн Запол'!$F$12</f>
        <v>558.59985</v>
      </c>
      <c r="G54" s="255">
        <f>F54/F51*1000</f>
        <v>2.8674968173138127</v>
      </c>
      <c r="H54" s="354" t="s">
        <v>283</v>
      </c>
      <c r="I54" s="355"/>
      <c r="J54" s="356"/>
      <c r="K54" s="357"/>
    </row>
    <row r="55" spans="1:11" ht="12.75">
      <c r="A55" s="262"/>
      <c r="B55" s="263"/>
      <c r="C55" s="247"/>
      <c r="D55" s="253"/>
      <c r="E55" s="254"/>
      <c r="F55" s="253"/>
      <c r="G55" s="255"/>
      <c r="H55" s="354" t="s">
        <v>284</v>
      </c>
      <c r="I55" s="355"/>
      <c r="J55" s="356"/>
      <c r="K55" s="357"/>
    </row>
    <row r="56" spans="1:11" ht="15">
      <c r="A56" s="247">
        <v>4</v>
      </c>
      <c r="B56" s="252" t="s">
        <v>244</v>
      </c>
      <c r="C56" s="247" t="s">
        <v>245</v>
      </c>
      <c r="D56" s="253"/>
      <c r="E56" s="254">
        <f>D56/D51*1000</f>
        <v>0</v>
      </c>
      <c r="F56" s="253"/>
      <c r="G56" s="255">
        <f>F56/F51*1000</f>
        <v>0</v>
      </c>
      <c r="H56" s="349"/>
      <c r="I56" s="219"/>
      <c r="J56" s="219"/>
      <c r="K56" s="350"/>
    </row>
    <row r="57" spans="1:11" ht="15">
      <c r="A57" s="247">
        <v>5</v>
      </c>
      <c r="B57" s="252" t="s">
        <v>246</v>
      </c>
      <c r="C57" s="247" t="s">
        <v>245</v>
      </c>
      <c r="D57" s="253"/>
      <c r="E57" s="254">
        <f>D57/D51*1000</f>
        <v>0</v>
      </c>
      <c r="F57" s="253"/>
      <c r="G57" s="255">
        <f>F57/F51*1000</f>
        <v>0</v>
      </c>
      <c r="H57" s="349"/>
      <c r="I57" s="219"/>
      <c r="J57" s="219"/>
      <c r="K57" s="350"/>
    </row>
    <row r="58" spans="1:11" ht="15">
      <c r="A58" s="247">
        <v>2</v>
      </c>
      <c r="B58" s="252" t="s">
        <v>247</v>
      </c>
      <c r="C58" s="247" t="s">
        <v>245</v>
      </c>
      <c r="D58" s="253">
        <f>'[14]2010'!$AE$20</f>
        <v>2104</v>
      </c>
      <c r="E58" s="254">
        <f>D58/D51*1000</f>
        <v>10.158705634122436</v>
      </c>
      <c r="F58" s="253">
        <f>'[7]передача теплоэн Запол'!$F$16</f>
        <v>1654.4</v>
      </c>
      <c r="G58" s="255">
        <f>F58/F51*1000</f>
        <v>8.492638754851031</v>
      </c>
      <c r="H58" s="349"/>
      <c r="I58" s="219"/>
      <c r="J58" s="219"/>
      <c r="K58" s="350"/>
    </row>
    <row r="59" spans="1:11" ht="15">
      <c r="A59" s="247">
        <v>3</v>
      </c>
      <c r="B59" s="252" t="s">
        <v>248</v>
      </c>
      <c r="C59" s="247" t="s">
        <v>245</v>
      </c>
      <c r="D59" s="253">
        <f>'[14]2010'!$AE$21</f>
        <v>484</v>
      </c>
      <c r="E59" s="254">
        <f>D59/D51*1000</f>
        <v>2.3368885584198</v>
      </c>
      <c r="F59" s="253">
        <f>'[7]передача теплоэн Запол'!$F$17</f>
        <v>346.9</v>
      </c>
      <c r="G59" s="255">
        <f>F59/F51*1000</f>
        <v>1.7807642553540994</v>
      </c>
      <c r="H59" s="349"/>
      <c r="I59" s="219"/>
      <c r="J59" s="219"/>
      <c r="K59" s="350"/>
    </row>
    <row r="60" spans="1:11" ht="12.75">
      <c r="A60" s="257">
        <v>4</v>
      </c>
      <c r="B60" s="258" t="s">
        <v>249</v>
      </c>
      <c r="C60" s="247" t="s">
        <v>245</v>
      </c>
      <c r="D60" s="253">
        <f>'[14]2010'!$AE$22</f>
        <v>2068</v>
      </c>
      <c r="E60" s="254">
        <f>D60/D51*1000</f>
        <v>9.9848874768846</v>
      </c>
      <c r="F60" s="253">
        <f>'[7]передача теплоэн Запол'!$F$18</f>
        <v>2123.9</v>
      </c>
      <c r="G60" s="255">
        <f>F60/F51*1000</f>
        <v>10.90275353688836</v>
      </c>
      <c r="H60" s="358" t="s">
        <v>285</v>
      </c>
      <c r="I60" s="359"/>
      <c r="J60" s="219"/>
      <c r="K60" s="350"/>
    </row>
    <row r="61" spans="1:11" ht="12.75">
      <c r="A61" s="262"/>
      <c r="B61" s="263"/>
      <c r="C61" s="247"/>
      <c r="D61" s="253"/>
      <c r="E61" s="254"/>
      <c r="F61" s="253"/>
      <c r="G61" s="255"/>
      <c r="H61" s="349" t="s">
        <v>286</v>
      </c>
      <c r="I61" s="219"/>
      <c r="J61" s="219"/>
      <c r="K61" s="350"/>
    </row>
    <row r="62" spans="1:11" ht="15">
      <c r="A62" s="269">
        <v>5</v>
      </c>
      <c r="B62" s="252" t="s">
        <v>252</v>
      </c>
      <c r="C62" s="247" t="s">
        <v>245</v>
      </c>
      <c r="D62" s="253">
        <f>'[14]2010'!$AE$23</f>
        <v>14122</v>
      </c>
      <c r="E62" s="254">
        <f>D62/D51*1000</f>
        <v>68.1850004586868</v>
      </c>
      <c r="F62" s="253">
        <f>'[7]передача теплоэн Запол'!$F$20</f>
        <v>19323.1</v>
      </c>
      <c r="G62" s="255">
        <f>F62/F51*1000</f>
        <v>99.19252171413318</v>
      </c>
      <c r="H62" s="360" t="s">
        <v>287</v>
      </c>
      <c r="I62" s="361" t="s">
        <v>288</v>
      </c>
      <c r="J62" s="361" t="s">
        <v>289</v>
      </c>
      <c r="K62" s="362" t="s">
        <v>290</v>
      </c>
    </row>
    <row r="63" spans="1:11" ht="15">
      <c r="A63" s="269">
        <v>6</v>
      </c>
      <c r="B63" s="252" t="s">
        <v>253</v>
      </c>
      <c r="C63" s="247" t="s">
        <v>245</v>
      </c>
      <c r="D63" s="253">
        <f>'[14]2010'!$AE$24</f>
        <v>2262</v>
      </c>
      <c r="E63" s="254">
        <f>D63/D51*1000</f>
        <v>10.921574213110718</v>
      </c>
      <c r="F63" s="253">
        <f>'[7]передача теплоэн Запол'!$F$21</f>
        <v>761.20015</v>
      </c>
      <c r="G63" s="255">
        <f>F63/F51*1000</f>
        <v>3.9075180694441594</v>
      </c>
      <c r="H63" s="360" t="s">
        <v>291</v>
      </c>
      <c r="I63" s="363">
        <f>J63+K63</f>
        <v>33036.5</v>
      </c>
      <c r="J63" s="363">
        <v>26266.1</v>
      </c>
      <c r="K63" s="364">
        <v>6770.4</v>
      </c>
    </row>
    <row r="64" spans="1:11" ht="15">
      <c r="A64" s="247">
        <v>7</v>
      </c>
      <c r="B64" s="252" t="s">
        <v>254</v>
      </c>
      <c r="C64" s="247" t="s">
        <v>245</v>
      </c>
      <c r="D64" s="253">
        <f>'[14]2010'!$AE$25</f>
        <v>719</v>
      </c>
      <c r="E64" s="254">
        <f>D64/D51*1000</f>
        <v>3.4715348626112315</v>
      </c>
      <c r="F64" s="253">
        <f>'[7]передача теплоэн Запол'!$F$22</f>
        <v>689.9</v>
      </c>
      <c r="G64" s="255">
        <f>F64/F51*1000</f>
        <v>3.5415083879181126</v>
      </c>
      <c r="H64" s="360" t="s">
        <v>292</v>
      </c>
      <c r="I64" s="363">
        <f>J64+K64</f>
        <v>6023.2</v>
      </c>
      <c r="J64" s="363"/>
      <c r="K64" s="364">
        <v>6023.2</v>
      </c>
    </row>
    <row r="65" spans="1:11" ht="15">
      <c r="A65" s="247">
        <v>8</v>
      </c>
      <c r="B65" s="271" t="s">
        <v>255</v>
      </c>
      <c r="C65" s="247" t="s">
        <v>245</v>
      </c>
      <c r="D65" s="272">
        <f>SUM(D53,D54:D64)</f>
        <v>22371.37944</v>
      </c>
      <c r="E65" s="290">
        <f>SUM(E53,E54:E64)</f>
        <v>108.0153319202561</v>
      </c>
      <c r="F65" s="274">
        <f>SUM(F53,F54:F64)</f>
        <v>25458</v>
      </c>
      <c r="G65" s="275">
        <f>SUM(G53,G54:G64)</f>
        <v>130.68520153590276</v>
      </c>
      <c r="H65" s="360"/>
      <c r="I65" s="363"/>
      <c r="J65" s="363"/>
      <c r="K65" s="364"/>
    </row>
    <row r="66" spans="1:11" ht="15">
      <c r="A66" s="247">
        <v>9</v>
      </c>
      <c r="B66" s="277" t="s">
        <v>256</v>
      </c>
      <c r="C66" s="247" t="s">
        <v>245</v>
      </c>
      <c r="D66" s="278">
        <f>D65/D51*D52</f>
        <v>2800.51351069648</v>
      </c>
      <c r="E66" s="365">
        <f>D66/D52*1000</f>
        <v>108.0153319202561</v>
      </c>
      <c r="F66" s="280">
        <f>'[9]за 12 мес. '!$C$25/1000</f>
        <v>2807.12713</v>
      </c>
      <c r="G66" s="275">
        <f>F66/F52*1000</f>
        <v>116.91491586838816</v>
      </c>
      <c r="H66" s="360" t="s">
        <v>293</v>
      </c>
      <c r="I66" s="363">
        <f>J66+K66</f>
        <v>5960.3</v>
      </c>
      <c r="J66" s="363"/>
      <c r="K66" s="364">
        <v>5960.3</v>
      </c>
    </row>
    <row r="67" spans="1:11" ht="14.25">
      <c r="A67" s="247">
        <v>14</v>
      </c>
      <c r="B67" s="281" t="s">
        <v>257</v>
      </c>
      <c r="C67" s="247" t="s">
        <v>245</v>
      </c>
      <c r="D67" s="282">
        <f>ROUND(D65*0.14,1)</f>
        <v>3132</v>
      </c>
      <c r="E67" s="283"/>
      <c r="F67" s="284">
        <v>95172.6</v>
      </c>
      <c r="G67" s="285"/>
      <c r="H67" s="360"/>
      <c r="I67" s="363">
        <f>J67+K67</f>
        <v>0</v>
      </c>
      <c r="J67" s="363"/>
      <c r="K67" s="364"/>
    </row>
    <row r="68" spans="1:11" ht="30">
      <c r="A68" s="247">
        <v>10</v>
      </c>
      <c r="B68" s="252" t="s">
        <v>258</v>
      </c>
      <c r="C68" s="247" t="s">
        <v>245</v>
      </c>
      <c r="D68" s="286">
        <f>'[14]2010'!$AE$29</f>
        <v>313.2</v>
      </c>
      <c r="E68" s="283">
        <f>D68/D52*1000</f>
        <v>12.080070968488448</v>
      </c>
      <c r="F68" s="306">
        <f>('[9]за 12 мес. '!$D$25+'[9]за 12 мес. '!$E$25)/1000</f>
        <v>291.5308792069756</v>
      </c>
      <c r="G68" s="285">
        <f>F68/F52*1000</f>
        <v>12.142060774967748</v>
      </c>
      <c r="H68" s="360" t="s">
        <v>294</v>
      </c>
      <c r="I68" s="363">
        <f>J68+K68</f>
        <v>33099.399999999994</v>
      </c>
      <c r="J68" s="363">
        <f>J63+J64-J66</f>
        <v>26266.1</v>
      </c>
      <c r="K68" s="364">
        <f>K63+K64-K66</f>
        <v>6833.299999999998</v>
      </c>
    </row>
    <row r="69" spans="1:11" ht="26.25">
      <c r="A69" s="247">
        <v>16</v>
      </c>
      <c r="B69" s="288" t="s">
        <v>259</v>
      </c>
      <c r="C69" s="289" t="s">
        <v>245</v>
      </c>
      <c r="D69" s="286">
        <v>679725.0045948441</v>
      </c>
      <c r="E69" s="290"/>
      <c r="F69" s="291">
        <v>679725.0045948441</v>
      </c>
      <c r="G69" s="292"/>
      <c r="H69" s="360" t="s">
        <v>295</v>
      </c>
      <c r="I69" s="363">
        <f>(I63+I68)/2</f>
        <v>33067.95</v>
      </c>
      <c r="J69" s="363">
        <f>(J63+J68)/2</f>
        <v>26266.1</v>
      </c>
      <c r="K69" s="364">
        <f>(K63+K68)/2</f>
        <v>6801.8499999999985</v>
      </c>
    </row>
    <row r="70" spans="1:11" ht="30">
      <c r="A70" s="247"/>
      <c r="B70" s="252" t="s">
        <v>260</v>
      </c>
      <c r="C70" s="289" t="s">
        <v>69</v>
      </c>
      <c r="D70" s="294">
        <f>D68/D76%</f>
        <v>9.819063654140281</v>
      </c>
      <c r="E70" s="290"/>
      <c r="F70" s="294">
        <f>F68/F76%</f>
        <v>10.650930504357675</v>
      </c>
      <c r="G70" s="292"/>
      <c r="H70" s="360"/>
      <c r="I70" s="363"/>
      <c r="J70" s="363"/>
      <c r="K70" s="364"/>
    </row>
    <row r="71" spans="1:11" ht="28.5">
      <c r="A71" s="247">
        <v>11</v>
      </c>
      <c r="B71" s="295" t="s">
        <v>261</v>
      </c>
      <c r="C71" s="247" t="s">
        <v>245</v>
      </c>
      <c r="D71" s="296">
        <f>D66+D68</f>
        <v>3113.7135106964797</v>
      </c>
      <c r="E71" s="290">
        <f>E66+E68</f>
        <v>120.09540288874454</v>
      </c>
      <c r="F71" s="284">
        <f>F66+F68</f>
        <v>3098.6580092069753</v>
      </c>
      <c r="G71" s="275">
        <f>G66+G68</f>
        <v>129.0569766433559</v>
      </c>
      <c r="H71" s="360" t="s">
        <v>296</v>
      </c>
      <c r="I71" s="363">
        <f>J71+K71</f>
        <v>2123.9</v>
      </c>
      <c r="J71" s="363">
        <v>1996.8</v>
      </c>
      <c r="K71" s="364">
        <v>127.1</v>
      </c>
    </row>
    <row r="72" spans="1:11" ht="14.25">
      <c r="A72" s="247">
        <v>16</v>
      </c>
      <c r="B72" s="288" t="s">
        <v>262</v>
      </c>
      <c r="C72" s="247" t="s">
        <v>263</v>
      </c>
      <c r="D72" s="293">
        <f>D71/D52*1000</f>
        <v>120.09540288874454</v>
      </c>
      <c r="E72" s="290"/>
      <c r="F72" s="294">
        <f>F71/F52*1000</f>
        <v>129.0569766433559</v>
      </c>
      <c r="G72" s="292"/>
      <c r="H72" s="349"/>
      <c r="I72" s="219"/>
      <c r="J72" s="219"/>
      <c r="K72" s="350"/>
    </row>
    <row r="73" spans="1:11" ht="15">
      <c r="A73" s="247">
        <v>12</v>
      </c>
      <c r="B73" s="252" t="s">
        <v>264</v>
      </c>
      <c r="C73" s="247" t="s">
        <v>245</v>
      </c>
      <c r="D73" s="286">
        <f>'[14]2010'!$AE$35</f>
        <v>76</v>
      </c>
      <c r="E73" s="254">
        <f>D73/D52*1000</f>
        <v>2.931307131561692</v>
      </c>
      <c r="F73" s="297">
        <f>F76-F71</f>
        <v>-361.5180092069754</v>
      </c>
      <c r="G73" s="255">
        <f>F73/F52*1000</f>
        <v>-15.056976643355911</v>
      </c>
      <c r="H73" s="349"/>
      <c r="I73" s="219"/>
      <c r="J73" s="219"/>
      <c r="K73" s="350"/>
    </row>
    <row r="74" spans="1:11" ht="15">
      <c r="A74" s="298"/>
      <c r="B74" s="299" t="s">
        <v>265</v>
      </c>
      <c r="C74" s="298"/>
      <c r="D74" s="286"/>
      <c r="E74" s="300"/>
      <c r="F74" s="301"/>
      <c r="G74" s="302"/>
      <c r="H74" s="366"/>
      <c r="I74" s="367"/>
      <c r="J74" s="367"/>
      <c r="K74" s="368"/>
    </row>
    <row r="75" spans="1:11" ht="15">
      <c r="A75" s="247">
        <v>13</v>
      </c>
      <c r="B75" s="252" t="s">
        <v>266</v>
      </c>
      <c r="C75" s="247" t="s">
        <v>69</v>
      </c>
      <c r="D75" s="286">
        <f>D73/D76*100</f>
        <v>2.3826591242485993</v>
      </c>
      <c r="E75" s="305"/>
      <c r="F75" s="306">
        <f>F73/F71*100</f>
        <v>-11.666921878206784</v>
      </c>
      <c r="G75" s="285"/>
      <c r="H75" s="349"/>
      <c r="I75" s="219"/>
      <c r="J75" s="219"/>
      <c r="K75" s="350"/>
    </row>
    <row r="76" spans="1:11" ht="29.25">
      <c r="A76" s="247" t="s">
        <v>267</v>
      </c>
      <c r="B76" s="307" t="s">
        <v>268</v>
      </c>
      <c r="C76" s="247" t="s">
        <v>245</v>
      </c>
      <c r="D76" s="286">
        <f>D73+D71</f>
        <v>3189.7135106964797</v>
      </c>
      <c r="E76" s="369">
        <f>E71+E73</f>
        <v>123.02671002030624</v>
      </c>
      <c r="F76" s="306">
        <f>'[9]за 12 мес. '!$B$25/1000</f>
        <v>2737.14</v>
      </c>
      <c r="G76" s="308">
        <f>F76/F52*1000</f>
        <v>113.99999999999999</v>
      </c>
      <c r="H76" s="349"/>
      <c r="I76" s="219"/>
      <c r="J76" s="219"/>
      <c r="K76" s="350"/>
    </row>
    <row r="77" spans="1:11" ht="15">
      <c r="A77" s="310"/>
      <c r="B77" s="311" t="s">
        <v>269</v>
      </c>
      <c r="C77" s="247"/>
      <c r="D77" s="286"/>
      <c r="E77" s="283"/>
      <c r="F77" s="306"/>
      <c r="G77" s="308"/>
      <c r="H77" s="349"/>
      <c r="I77" s="219"/>
      <c r="J77" s="219"/>
      <c r="K77" s="350"/>
    </row>
    <row r="78" spans="1:11" ht="15">
      <c r="A78" s="312"/>
      <c r="B78" s="313" t="s">
        <v>270</v>
      </c>
      <c r="C78" s="289" t="s">
        <v>245</v>
      </c>
      <c r="D78" s="296">
        <f>D76-D77</f>
        <v>3189.7135106964797</v>
      </c>
      <c r="E78" s="314">
        <f>D78/D52*1000</f>
        <v>123.02671002030624</v>
      </c>
      <c r="F78" s="306"/>
      <c r="G78" s="308"/>
      <c r="H78" s="349"/>
      <c r="I78" s="219"/>
      <c r="J78" s="219"/>
      <c r="K78" s="350"/>
    </row>
    <row r="79" spans="1:11" ht="14.25">
      <c r="A79" s="315"/>
      <c r="B79" s="316" t="s">
        <v>271</v>
      </c>
      <c r="C79" s="315" t="s">
        <v>263</v>
      </c>
      <c r="D79" s="317">
        <f>E76</f>
        <v>123.02671002030624</v>
      </c>
      <c r="E79" s="318"/>
      <c r="F79" s="319">
        <f>F76/F52*1000</f>
        <v>113.99999999999999</v>
      </c>
      <c r="G79" s="320"/>
      <c r="H79" s="370"/>
      <c r="I79" s="371"/>
      <c r="J79" s="371"/>
      <c r="K79" s="372"/>
    </row>
    <row r="80" spans="1:11" ht="15">
      <c r="A80" s="247"/>
      <c r="B80" s="252" t="s">
        <v>272</v>
      </c>
      <c r="C80" s="247" t="s">
        <v>263</v>
      </c>
      <c r="D80" s="297"/>
      <c r="E80" s="324"/>
      <c r="F80" s="282"/>
      <c r="G80" s="325"/>
      <c r="H80" s="349"/>
      <c r="I80" s="219"/>
      <c r="J80" s="219"/>
      <c r="K80" s="350"/>
    </row>
    <row r="81" spans="1:11" ht="15.75" thickBot="1">
      <c r="A81" s="331"/>
      <c r="B81" s="332" t="s">
        <v>273</v>
      </c>
      <c r="C81" s="331" t="s">
        <v>263</v>
      </c>
      <c r="D81" s="373">
        <f>E71</f>
        <v>120.09540288874454</v>
      </c>
      <c r="E81" s="374"/>
      <c r="F81" s="375">
        <f>G71</f>
        <v>129.0569766433559</v>
      </c>
      <c r="G81" s="376"/>
      <c r="H81" s="377"/>
      <c r="I81" s="378"/>
      <c r="J81" s="378"/>
      <c r="K81" s="379"/>
    </row>
  </sheetData>
  <sheetProtection/>
  <mergeCells count="18">
    <mergeCell ref="H48:K48"/>
    <mergeCell ref="A54:A55"/>
    <mergeCell ref="B54:B55"/>
    <mergeCell ref="A60:A61"/>
    <mergeCell ref="B60:B61"/>
    <mergeCell ref="A18:A19"/>
    <mergeCell ref="B18:B19"/>
    <mergeCell ref="B46:G46"/>
    <mergeCell ref="C48:C49"/>
    <mergeCell ref="D48:E48"/>
    <mergeCell ref="F48:G48"/>
    <mergeCell ref="B2:G2"/>
    <mergeCell ref="A3:G3"/>
    <mergeCell ref="C6:C7"/>
    <mergeCell ref="D6:E6"/>
    <mergeCell ref="F6:G6"/>
    <mergeCell ref="A12:A13"/>
    <mergeCell ref="B12:B13"/>
  </mergeCells>
  <printOptions/>
  <pageMargins left="0.5" right="0" top="0" bottom="0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B37">
      <selection activeCell="E61" sqref="E61"/>
    </sheetView>
  </sheetViews>
  <sheetFormatPr defaultColWidth="9.140625" defaultRowHeight="15" outlineLevelCol="1"/>
  <cols>
    <col min="1" max="1" width="11.00390625" style="1" customWidth="1"/>
    <col min="2" max="2" width="11.8515625" style="1" customWidth="1"/>
    <col min="3" max="3" width="8.8515625" style="1" customWidth="1"/>
    <col min="4" max="4" width="19.8515625" style="1" customWidth="1"/>
    <col min="5" max="5" width="54.140625" style="1" customWidth="1"/>
    <col min="6" max="6" width="13.140625" style="1" customWidth="1"/>
    <col min="7" max="7" width="13.28125" style="1" hidden="1" customWidth="1"/>
    <col min="8" max="8" width="12.57421875" style="1" customWidth="1"/>
    <col min="9" max="9" width="11.140625" style="1" hidden="1" customWidth="1" outlineLevel="1"/>
    <col min="10" max="10" width="11.28125" style="1" hidden="1" customWidth="1" outlineLevel="1"/>
    <col min="11" max="11" width="10.00390625" style="1" hidden="1" customWidth="1" outlineLevel="1"/>
    <col min="12" max="12" width="10.7109375" style="1" hidden="1" customWidth="1" collapsed="1"/>
    <col min="13" max="13" width="10.140625" style="99" bestFit="1" customWidth="1"/>
    <col min="14" max="16384" width="9.140625" style="1" customWidth="1"/>
  </cols>
  <sheetData>
    <row r="1" spans="1:8" ht="12" customHeight="1">
      <c r="A1" s="40"/>
      <c r="B1" s="40" t="s">
        <v>115</v>
      </c>
      <c r="H1" s="88" t="s">
        <v>182</v>
      </c>
    </row>
    <row r="4" spans="1:8" ht="25.5" customHeight="1">
      <c r="A4" s="87"/>
      <c r="B4" s="87"/>
      <c r="C4" s="167" t="s">
        <v>221</v>
      </c>
      <c r="D4" s="168"/>
      <c r="E4" s="168"/>
      <c r="F4" s="168"/>
      <c r="G4" s="168"/>
      <c r="H4" s="168"/>
    </row>
    <row r="5" spans="1:7" ht="12" thickBot="1">
      <c r="A5" s="2"/>
      <c r="B5" s="2"/>
      <c r="C5" s="2"/>
      <c r="D5" s="2"/>
      <c r="E5" s="2"/>
      <c r="F5" s="2"/>
      <c r="G5" s="2"/>
    </row>
    <row r="6" spans="1:8" ht="33" customHeight="1" thickBot="1">
      <c r="A6" s="20" t="s">
        <v>205</v>
      </c>
      <c r="B6" s="20" t="s">
        <v>183</v>
      </c>
      <c r="C6" s="20" t="s">
        <v>1</v>
      </c>
      <c r="D6" s="198" t="s">
        <v>2</v>
      </c>
      <c r="E6" s="199"/>
      <c r="F6" s="4" t="s">
        <v>3</v>
      </c>
      <c r="G6" s="21" t="s">
        <v>223</v>
      </c>
      <c r="H6" s="21" t="s">
        <v>224</v>
      </c>
    </row>
    <row r="7" spans="1:8" ht="12" thickBot="1">
      <c r="A7" s="22"/>
      <c r="B7" s="9">
        <v>14</v>
      </c>
      <c r="C7" s="22">
        <v>1</v>
      </c>
      <c r="D7" s="200">
        <f>C7+1</f>
        <v>2</v>
      </c>
      <c r="E7" s="200"/>
      <c r="F7" s="5">
        <f>D7+1</f>
        <v>3</v>
      </c>
      <c r="G7" s="6">
        <f>F7+1</f>
        <v>4</v>
      </c>
      <c r="H7" s="6">
        <f>G7+1</f>
        <v>5</v>
      </c>
    </row>
    <row r="8" spans="1:8" ht="42.75" customHeight="1">
      <c r="A8" s="84"/>
      <c r="B8" s="95" t="s">
        <v>184</v>
      </c>
      <c r="C8" s="84">
        <v>1</v>
      </c>
      <c r="D8" s="206" t="s">
        <v>116</v>
      </c>
      <c r="E8" s="207"/>
      <c r="F8" s="85" t="s">
        <v>45</v>
      </c>
      <c r="G8" s="196" t="s">
        <v>209</v>
      </c>
      <c r="H8" s="197"/>
    </row>
    <row r="9" spans="1:12" ht="15" customHeight="1">
      <c r="A9" s="18" t="s">
        <v>64</v>
      </c>
      <c r="B9" s="96" t="s">
        <v>185</v>
      </c>
      <c r="C9" s="18">
        <v>2</v>
      </c>
      <c r="D9" s="180" t="s">
        <v>117</v>
      </c>
      <c r="E9" s="181"/>
      <c r="F9" s="36" t="s">
        <v>46</v>
      </c>
      <c r="G9" s="24">
        <v>242702.45460000003</v>
      </c>
      <c r="H9" s="24">
        <v>205179.354</v>
      </c>
      <c r="I9" s="98">
        <f>'[1] КТР .'!$P$21+'[1] КТР .'!$P$24</f>
        <v>370861.74326461303</v>
      </c>
      <c r="J9" s="98">
        <f>I9-G10</f>
        <v>0.4140246129827574</v>
      </c>
      <c r="K9" s="98">
        <f>'[4] КТР .'!$H$23+'[4] КТР .'!$H$25</f>
        <v>740435.7774387667</v>
      </c>
      <c r="L9" s="99"/>
    </row>
    <row r="10" spans="1:12" ht="28.5" customHeight="1">
      <c r="A10" s="175" t="s">
        <v>64</v>
      </c>
      <c r="B10" s="175" t="s">
        <v>186</v>
      </c>
      <c r="C10" s="18">
        <v>3</v>
      </c>
      <c r="D10" s="180" t="s">
        <v>118</v>
      </c>
      <c r="E10" s="181"/>
      <c r="F10" s="36" t="s">
        <v>46</v>
      </c>
      <c r="G10" s="42">
        <v>370861.32924000005</v>
      </c>
      <c r="H10" s="42">
        <v>446799.77950516343</v>
      </c>
      <c r="I10" s="98">
        <f>'[1] КТР .'!$P$21</f>
        <v>338529.74326461303</v>
      </c>
      <c r="J10" s="99">
        <f>I10-G10</f>
        <v>-32331.585975387017</v>
      </c>
      <c r="L10" s="99">
        <f>('[4]фин рез 2010 год'!$C$29+'[4]фин рез 2010 год'!$D$29+'[4]фин рез 2010 год'!$E$29)/1000</f>
        <v>446799.77950516343</v>
      </c>
    </row>
    <row r="11" spans="1:8" ht="15" customHeight="1">
      <c r="A11" s="176"/>
      <c r="B11" s="176"/>
      <c r="C11" s="18" t="s">
        <v>20</v>
      </c>
      <c r="D11" s="182" t="s">
        <v>119</v>
      </c>
      <c r="E11" s="183"/>
      <c r="F11" s="36" t="s">
        <v>46</v>
      </c>
      <c r="G11" s="24"/>
      <c r="H11" s="24"/>
    </row>
    <row r="12" spans="1:8" ht="15" customHeight="1">
      <c r="A12" s="176"/>
      <c r="B12" s="176"/>
      <c r="C12" s="18" t="s">
        <v>21</v>
      </c>
      <c r="D12" s="182" t="s">
        <v>120</v>
      </c>
      <c r="E12" s="183"/>
      <c r="F12" s="36" t="s">
        <v>46</v>
      </c>
      <c r="G12" s="42">
        <v>191509.252</v>
      </c>
      <c r="H12" s="135">
        <v>345562.2476338204</v>
      </c>
    </row>
    <row r="13" spans="1:8" ht="15.75" customHeight="1">
      <c r="A13" s="176"/>
      <c r="B13" s="176"/>
      <c r="C13" s="208" t="s">
        <v>47</v>
      </c>
      <c r="D13" s="211" t="s">
        <v>210</v>
      </c>
      <c r="E13" s="23" t="s">
        <v>121</v>
      </c>
      <c r="F13" s="36" t="s">
        <v>46</v>
      </c>
      <c r="G13" s="26">
        <v>191509.252</v>
      </c>
      <c r="H13" s="26">
        <v>345562.2476338204</v>
      </c>
    </row>
    <row r="14" spans="1:8" ht="11.25">
      <c r="A14" s="176"/>
      <c r="B14" s="176"/>
      <c r="C14" s="209"/>
      <c r="D14" s="212"/>
      <c r="E14" s="82" t="s">
        <v>214</v>
      </c>
      <c r="F14" s="86" t="s">
        <v>220</v>
      </c>
      <c r="G14" s="100">
        <v>48302.83831791865</v>
      </c>
      <c r="H14" s="100">
        <v>32798.3907463072</v>
      </c>
    </row>
    <row r="15" spans="1:9" ht="22.5">
      <c r="A15" s="176"/>
      <c r="B15" s="176"/>
      <c r="C15" s="209"/>
      <c r="D15" s="212"/>
      <c r="E15" s="23" t="s">
        <v>211</v>
      </c>
      <c r="F15" s="36" t="s">
        <v>46</v>
      </c>
      <c r="G15" s="42">
        <v>3.964761878785016</v>
      </c>
      <c r="H15" s="42">
        <v>10.535951300376759</v>
      </c>
      <c r="I15" s="98">
        <f>'[2]тариф 2010-2011'!$V$41</f>
        <v>3912.4838239644837</v>
      </c>
    </row>
    <row r="16" spans="1:8" ht="65.25" customHeight="1">
      <c r="A16" s="176"/>
      <c r="B16" s="176"/>
      <c r="C16" s="210"/>
      <c r="D16" s="213"/>
      <c r="E16" s="82" t="s">
        <v>122</v>
      </c>
      <c r="F16" s="37" t="s">
        <v>45</v>
      </c>
      <c r="G16" s="102" t="s">
        <v>218</v>
      </c>
      <c r="H16" s="102" t="s">
        <v>218</v>
      </c>
    </row>
    <row r="17" spans="1:8" ht="25.5" customHeight="1">
      <c r="A17" s="176"/>
      <c r="B17" s="176"/>
      <c r="C17" s="84" t="s">
        <v>22</v>
      </c>
      <c r="D17" s="182" t="s">
        <v>123</v>
      </c>
      <c r="E17" s="183"/>
      <c r="F17" s="36" t="s">
        <v>46</v>
      </c>
      <c r="G17" s="27">
        <v>23460.877</v>
      </c>
      <c r="H17" s="27">
        <v>11258.385114096507</v>
      </c>
    </row>
    <row r="18" spans="1:8" ht="15" customHeight="1">
      <c r="A18" s="176"/>
      <c r="B18" s="176"/>
      <c r="C18" s="84" t="s">
        <v>50</v>
      </c>
      <c r="D18" s="194" t="s">
        <v>124</v>
      </c>
      <c r="E18" s="195"/>
      <c r="F18" s="36" t="s">
        <v>48</v>
      </c>
      <c r="G18" s="42">
        <v>1.5720999880628976</v>
      </c>
      <c r="H18" s="42">
        <v>1.2851707645671944</v>
      </c>
    </row>
    <row r="19" spans="1:12" ht="15" customHeight="1">
      <c r="A19" s="176"/>
      <c r="B19" s="176"/>
      <c r="C19" s="18" t="s">
        <v>88</v>
      </c>
      <c r="D19" s="194" t="s">
        <v>125</v>
      </c>
      <c r="E19" s="195"/>
      <c r="F19" s="36" t="s">
        <v>126</v>
      </c>
      <c r="G19" s="24">
        <v>14923.272805890614</v>
      </c>
      <c r="H19" s="24">
        <v>8760.2250412909</v>
      </c>
      <c r="L19" s="1">
        <f>G19*G18</f>
        <v>23460.877</v>
      </c>
    </row>
    <row r="20" spans="1:8" ht="24" customHeight="1">
      <c r="A20" s="176"/>
      <c r="B20" s="176"/>
      <c r="C20" s="18" t="s">
        <v>23</v>
      </c>
      <c r="D20" s="182" t="s">
        <v>127</v>
      </c>
      <c r="E20" s="183"/>
      <c r="F20" s="36" t="s">
        <v>46</v>
      </c>
      <c r="G20" s="24">
        <v>7428.599999999999</v>
      </c>
      <c r="H20" s="24">
        <v>6981.50346027441</v>
      </c>
    </row>
    <row r="21" spans="1:8" ht="15" customHeight="1">
      <c r="A21" s="176"/>
      <c r="B21" s="176"/>
      <c r="C21" s="18" t="s">
        <v>24</v>
      </c>
      <c r="D21" s="182" t="s">
        <v>128</v>
      </c>
      <c r="E21" s="183"/>
      <c r="F21" s="36" t="s">
        <v>46</v>
      </c>
      <c r="G21" s="24">
        <v>395.9</v>
      </c>
      <c r="H21" s="24">
        <v>213.8564431686396</v>
      </c>
    </row>
    <row r="22" spans="1:12" ht="15" customHeight="1">
      <c r="A22" s="176"/>
      <c r="B22" s="176"/>
      <c r="C22" s="18" t="s">
        <v>129</v>
      </c>
      <c r="D22" s="180" t="s">
        <v>130</v>
      </c>
      <c r="E22" s="181"/>
      <c r="F22" s="36" t="s">
        <v>46</v>
      </c>
      <c r="G22" s="24">
        <v>15879.6</v>
      </c>
      <c r="H22" s="24">
        <v>10924.400052073957</v>
      </c>
      <c r="I22" s="98">
        <f>'[1] КТР .'!$P$15</f>
        <v>31338.449272099253</v>
      </c>
      <c r="J22" s="99">
        <f>G22+G27</f>
        <v>31338.45</v>
      </c>
      <c r="K22" s="99">
        <f>J22-I22</f>
        <v>0.0007279007477336563</v>
      </c>
      <c r="L22" s="1">
        <f>'[4]Расчет тарифа (прил.№3)'!$D$19/'[4]Расчет тарифа (прил.№3)'!$D$17</f>
        <v>0.5985513468596357</v>
      </c>
    </row>
    <row r="23" spans="1:11" ht="15" customHeight="1">
      <c r="A23" s="176"/>
      <c r="B23" s="176"/>
      <c r="C23" s="18" t="s">
        <v>131</v>
      </c>
      <c r="D23" s="180" t="s">
        <v>132</v>
      </c>
      <c r="E23" s="181"/>
      <c r="F23" s="36" t="s">
        <v>46</v>
      </c>
      <c r="G23" s="24">
        <v>5399.064</v>
      </c>
      <c r="H23" s="24">
        <v>2403.368011456271</v>
      </c>
      <c r="I23" s="98">
        <f>'[1] КТР .'!$P$16</f>
        <v>10655.072752513746</v>
      </c>
      <c r="J23" s="99">
        <f>G23+G28</f>
        <v>10655.074</v>
      </c>
      <c r="K23" s="99">
        <f>J23-I23</f>
        <v>0.0012474862542148912</v>
      </c>
    </row>
    <row r="24" spans="1:8" ht="30.75" customHeight="1">
      <c r="A24" s="176"/>
      <c r="B24" s="176"/>
      <c r="C24" s="18" t="s">
        <v>133</v>
      </c>
      <c r="D24" s="182" t="s">
        <v>134</v>
      </c>
      <c r="E24" s="183"/>
      <c r="F24" s="36" t="s">
        <v>46</v>
      </c>
      <c r="G24" s="24">
        <v>5032.9</v>
      </c>
      <c r="H24" s="24">
        <v>3175.8035877501875</v>
      </c>
    </row>
    <row r="25" spans="1:8" ht="15" customHeight="1">
      <c r="A25" s="176"/>
      <c r="B25" s="176"/>
      <c r="C25" s="18" t="s">
        <v>135</v>
      </c>
      <c r="D25" s="194" t="s">
        <v>136</v>
      </c>
      <c r="E25" s="195"/>
      <c r="F25" s="36" t="s">
        <v>46</v>
      </c>
      <c r="G25" s="24"/>
      <c r="H25" s="24"/>
    </row>
    <row r="26" spans="1:12" ht="15" customHeight="1">
      <c r="A26" s="176"/>
      <c r="B26" s="176"/>
      <c r="C26" s="18" t="s">
        <v>51</v>
      </c>
      <c r="D26" s="182" t="s">
        <v>137</v>
      </c>
      <c r="E26" s="183"/>
      <c r="F26" s="36" t="s">
        <v>46</v>
      </c>
      <c r="G26" s="24">
        <v>30656.65724</v>
      </c>
      <c r="H26" s="24">
        <v>14320.01723708355</v>
      </c>
      <c r="L26" s="99"/>
    </row>
    <row r="27" spans="1:8" ht="15" customHeight="1">
      <c r="A27" s="176"/>
      <c r="B27" s="176"/>
      <c r="C27" s="18" t="s">
        <v>52</v>
      </c>
      <c r="D27" s="194" t="s">
        <v>138</v>
      </c>
      <c r="E27" s="195"/>
      <c r="F27" s="36" t="s">
        <v>46</v>
      </c>
      <c r="G27" s="24">
        <v>15458.85</v>
      </c>
      <c r="H27" s="24">
        <v>6692.313089327614</v>
      </c>
    </row>
    <row r="28" spans="1:8" ht="15" customHeight="1">
      <c r="A28" s="176"/>
      <c r="B28" s="176"/>
      <c r="C28" s="18" t="s">
        <v>53</v>
      </c>
      <c r="D28" s="194" t="s">
        <v>139</v>
      </c>
      <c r="E28" s="195"/>
      <c r="F28" s="36" t="s">
        <v>46</v>
      </c>
      <c r="G28" s="24">
        <v>5256.01</v>
      </c>
      <c r="H28" s="24">
        <v>1496.2676095243814</v>
      </c>
    </row>
    <row r="29" spans="1:8" ht="15" customHeight="1">
      <c r="A29" s="176"/>
      <c r="B29" s="176"/>
      <c r="C29" s="18" t="s">
        <v>54</v>
      </c>
      <c r="D29" s="182" t="s">
        <v>219</v>
      </c>
      <c r="E29" s="183"/>
      <c r="F29" s="36" t="s">
        <v>46</v>
      </c>
      <c r="G29" s="24">
        <v>32332</v>
      </c>
      <c r="H29" s="24">
        <v>12167.915375163435</v>
      </c>
    </row>
    <row r="30" spans="1:8" ht="15" customHeight="1">
      <c r="A30" s="176"/>
      <c r="B30" s="176"/>
      <c r="C30" s="18" t="s">
        <v>55</v>
      </c>
      <c r="D30" s="194" t="s">
        <v>138</v>
      </c>
      <c r="E30" s="195"/>
      <c r="F30" s="36" t="s">
        <v>46</v>
      </c>
      <c r="G30" s="24">
        <v>8600.312</v>
      </c>
      <c r="H30" s="24">
        <v>3156.3572483173953</v>
      </c>
    </row>
    <row r="31" spans="1:8" ht="15" customHeight="1">
      <c r="A31" s="176"/>
      <c r="B31" s="176"/>
      <c r="C31" s="18" t="s">
        <v>56</v>
      </c>
      <c r="D31" s="194" t="s">
        <v>139</v>
      </c>
      <c r="E31" s="195"/>
      <c r="F31" s="36" t="s">
        <v>46</v>
      </c>
      <c r="G31" s="24">
        <v>2924.10608</v>
      </c>
      <c r="H31" s="24">
        <v>694.398594629827</v>
      </c>
    </row>
    <row r="32" spans="1:8" ht="21.75" customHeight="1">
      <c r="A32" s="176"/>
      <c r="B32" s="176"/>
      <c r="C32" s="18" t="s">
        <v>57</v>
      </c>
      <c r="D32" s="182" t="s">
        <v>140</v>
      </c>
      <c r="E32" s="183"/>
      <c r="F32" s="36" t="s">
        <v>46</v>
      </c>
      <c r="G32" s="24">
        <v>39319.479</v>
      </c>
      <c r="H32" s="24">
        <v>29139.90604346058</v>
      </c>
    </row>
    <row r="33" spans="1:8" ht="34.5" customHeight="1">
      <c r="A33" s="177"/>
      <c r="B33" s="177"/>
      <c r="C33" s="18" t="s">
        <v>58</v>
      </c>
      <c r="D33" s="182" t="s">
        <v>141</v>
      </c>
      <c r="E33" s="183"/>
      <c r="F33" s="36" t="s">
        <v>46</v>
      </c>
      <c r="G33" s="24">
        <v>19447</v>
      </c>
      <c r="H33" s="24">
        <v>10652.376546815482</v>
      </c>
    </row>
    <row r="34" spans="1:12" ht="15" customHeight="1">
      <c r="A34" s="18" t="s">
        <v>64</v>
      </c>
      <c r="B34" s="96" t="s">
        <v>187</v>
      </c>
      <c r="C34" s="18" t="s">
        <v>17</v>
      </c>
      <c r="D34" s="178" t="s">
        <v>142</v>
      </c>
      <c r="E34" s="179"/>
      <c r="F34" s="36" t="s">
        <v>46</v>
      </c>
      <c r="G34" s="24">
        <v>1897.4</v>
      </c>
      <c r="H34" s="133">
        <v>-241620.42550516344</v>
      </c>
      <c r="L34" s="99"/>
    </row>
    <row r="35" spans="1:8" ht="15" customHeight="1">
      <c r="A35" s="93"/>
      <c r="B35" s="175" t="s">
        <v>188</v>
      </c>
      <c r="C35" s="18" t="s">
        <v>18</v>
      </c>
      <c r="D35" s="178" t="s">
        <v>143</v>
      </c>
      <c r="E35" s="179"/>
      <c r="F35" s="36" t="s">
        <v>46</v>
      </c>
      <c r="G35" s="24">
        <v>1578.6666666666667</v>
      </c>
      <c r="H35" s="133"/>
    </row>
    <row r="36" spans="1:9" ht="30.75" customHeight="1">
      <c r="A36" s="94"/>
      <c r="B36" s="177"/>
      <c r="C36" s="18" t="s">
        <v>144</v>
      </c>
      <c r="D36" s="182" t="s">
        <v>145</v>
      </c>
      <c r="E36" s="183"/>
      <c r="F36" s="36" t="s">
        <v>46</v>
      </c>
      <c r="G36" s="24">
        <v>1578.6666666666667</v>
      </c>
      <c r="H36" s="133"/>
      <c r="I36" s="1" t="s">
        <v>215</v>
      </c>
    </row>
    <row r="37" spans="1:13" s="7" customFormat="1" ht="15" customHeight="1">
      <c r="A37" s="201" t="s">
        <v>64</v>
      </c>
      <c r="B37" s="184" t="s">
        <v>189</v>
      </c>
      <c r="C37" s="28" t="s">
        <v>26</v>
      </c>
      <c r="D37" s="190" t="s">
        <v>146</v>
      </c>
      <c r="E37" s="191"/>
      <c r="F37" s="101" t="s">
        <v>46</v>
      </c>
      <c r="G37" s="24">
        <v>32703</v>
      </c>
      <c r="H37" s="24">
        <v>6315.600000000006</v>
      </c>
      <c r="M37" s="134"/>
    </row>
    <row r="38" spans="1:13" s="7" customFormat="1" ht="15" customHeight="1">
      <c r="A38" s="202"/>
      <c r="B38" s="185"/>
      <c r="C38" s="28" t="s">
        <v>147</v>
      </c>
      <c r="D38" s="192" t="s">
        <v>148</v>
      </c>
      <c r="E38" s="193"/>
      <c r="F38" s="101" t="s">
        <v>46</v>
      </c>
      <c r="G38" s="24">
        <v>32703</v>
      </c>
      <c r="H38" s="24">
        <v>6315.600000000006</v>
      </c>
      <c r="I38" s="7" t="s">
        <v>216</v>
      </c>
      <c r="M38" s="134"/>
    </row>
    <row r="39" spans="1:8" ht="15" customHeight="1">
      <c r="A39" s="203" t="s">
        <v>206</v>
      </c>
      <c r="B39" s="96" t="s">
        <v>190</v>
      </c>
      <c r="C39" s="18" t="s">
        <v>27</v>
      </c>
      <c r="D39" s="178" t="s">
        <v>149</v>
      </c>
      <c r="E39" s="179"/>
      <c r="F39" s="36" t="s">
        <v>150</v>
      </c>
      <c r="G39" s="24">
        <v>252</v>
      </c>
      <c r="H39" s="24">
        <v>252</v>
      </c>
    </row>
    <row r="40" spans="1:8" ht="15" customHeight="1">
      <c r="A40" s="204"/>
      <c r="B40" s="96" t="s">
        <v>191</v>
      </c>
      <c r="C40" s="18" t="s">
        <v>28</v>
      </c>
      <c r="D40" s="178" t="s">
        <v>151</v>
      </c>
      <c r="E40" s="179"/>
      <c r="F40" s="36" t="s">
        <v>150</v>
      </c>
      <c r="G40" s="24">
        <v>41</v>
      </c>
      <c r="H40" s="24">
        <v>39</v>
      </c>
    </row>
    <row r="41" spans="1:8" ht="15" customHeight="1">
      <c r="A41" s="204"/>
      <c r="B41" s="175" t="s">
        <v>192</v>
      </c>
      <c r="C41" s="18" t="s">
        <v>29</v>
      </c>
      <c r="D41" s="178" t="s">
        <v>152</v>
      </c>
      <c r="E41" s="179"/>
      <c r="F41" s="36" t="s">
        <v>153</v>
      </c>
      <c r="G41" s="24">
        <v>404.833</v>
      </c>
      <c r="H41" s="24">
        <v>408.297</v>
      </c>
    </row>
    <row r="42" spans="1:8" ht="15" customHeight="1">
      <c r="A42" s="204"/>
      <c r="B42" s="177"/>
      <c r="C42" s="18" t="s">
        <v>154</v>
      </c>
      <c r="D42" s="180" t="s">
        <v>155</v>
      </c>
      <c r="E42" s="181"/>
      <c r="F42" s="36" t="s">
        <v>153</v>
      </c>
      <c r="G42" s="24">
        <v>27.656</v>
      </c>
      <c r="H42" s="24">
        <v>23.664</v>
      </c>
    </row>
    <row r="43" spans="1:8" ht="15" customHeight="1">
      <c r="A43" s="204"/>
      <c r="B43" s="96" t="s">
        <v>193</v>
      </c>
      <c r="C43" s="18" t="s">
        <v>30</v>
      </c>
      <c r="D43" s="178" t="s">
        <v>156</v>
      </c>
      <c r="E43" s="179"/>
      <c r="F43" s="36" t="s">
        <v>153</v>
      </c>
      <c r="G43" s="24">
        <v>0</v>
      </c>
      <c r="H43" s="24">
        <v>0</v>
      </c>
    </row>
    <row r="44" spans="1:8" ht="15" customHeight="1">
      <c r="A44" s="204"/>
      <c r="B44" s="175" t="s">
        <v>194</v>
      </c>
      <c r="C44" s="18" t="s">
        <v>31</v>
      </c>
      <c r="D44" s="178" t="s">
        <v>157</v>
      </c>
      <c r="E44" s="179"/>
      <c r="F44" s="36" t="s">
        <v>153</v>
      </c>
      <c r="G44" s="42">
        <v>224.22</v>
      </c>
      <c r="H44" s="42">
        <v>216.092</v>
      </c>
    </row>
    <row r="45" spans="1:9" ht="15" customHeight="1">
      <c r="A45" s="204"/>
      <c r="B45" s="176"/>
      <c r="C45" s="18" t="s">
        <v>158</v>
      </c>
      <c r="D45" s="182" t="s">
        <v>212</v>
      </c>
      <c r="E45" s="183"/>
      <c r="F45" s="36" t="s">
        <v>153</v>
      </c>
      <c r="G45" s="24">
        <v>212.201</v>
      </c>
      <c r="H45" s="24">
        <v>211.544</v>
      </c>
      <c r="I45" s="1" t="s">
        <v>217</v>
      </c>
    </row>
    <row r="46" spans="1:8" ht="15" customHeight="1">
      <c r="A46" s="204"/>
      <c r="B46" s="177"/>
      <c r="C46" s="18" t="s">
        <v>159</v>
      </c>
      <c r="D46" s="182" t="s">
        <v>160</v>
      </c>
      <c r="E46" s="183"/>
      <c r="F46" s="36" t="s">
        <v>153</v>
      </c>
      <c r="G46" s="24">
        <v>12.019</v>
      </c>
      <c r="H46" s="24">
        <v>4.548</v>
      </c>
    </row>
    <row r="47" spans="1:8" ht="15" customHeight="1">
      <c r="A47" s="204"/>
      <c r="B47" s="96" t="s">
        <v>195</v>
      </c>
      <c r="C47" s="18" t="s">
        <v>32</v>
      </c>
      <c r="D47" s="178" t="s">
        <v>161</v>
      </c>
      <c r="E47" s="179"/>
      <c r="F47" s="36" t="s">
        <v>69</v>
      </c>
      <c r="G47" s="24">
        <v>13.3</v>
      </c>
      <c r="H47" s="24">
        <v>13.2</v>
      </c>
    </row>
    <row r="48" spans="1:8" ht="15" customHeight="1">
      <c r="A48" s="204"/>
      <c r="B48" s="96"/>
      <c r="C48" s="18" t="s">
        <v>33</v>
      </c>
      <c r="D48" s="180" t="s">
        <v>162</v>
      </c>
      <c r="E48" s="181"/>
      <c r="F48" s="36" t="s">
        <v>163</v>
      </c>
      <c r="G48" s="24">
        <v>20.276</v>
      </c>
      <c r="H48" s="24">
        <v>19.359</v>
      </c>
    </row>
    <row r="49" spans="1:8" ht="15" customHeight="1">
      <c r="A49" s="204"/>
      <c r="B49" s="96" t="s">
        <v>196</v>
      </c>
      <c r="C49" s="18" t="s">
        <v>34</v>
      </c>
      <c r="D49" s="178" t="s">
        <v>164</v>
      </c>
      <c r="E49" s="179"/>
      <c r="F49" s="36" t="s">
        <v>59</v>
      </c>
      <c r="G49" s="24">
        <v>35.71</v>
      </c>
      <c r="H49" s="24">
        <v>35.71</v>
      </c>
    </row>
    <row r="50" spans="1:8" ht="15" customHeight="1">
      <c r="A50" s="204"/>
      <c r="B50" s="96" t="s">
        <v>197</v>
      </c>
      <c r="C50" s="18" t="s">
        <v>35</v>
      </c>
      <c r="D50" s="178" t="s">
        <v>165</v>
      </c>
      <c r="E50" s="179"/>
      <c r="F50" s="36" t="s">
        <v>59</v>
      </c>
      <c r="G50" s="24">
        <v>2.398</v>
      </c>
      <c r="H50" s="24">
        <v>2.398</v>
      </c>
    </row>
    <row r="51" spans="1:8" ht="15" customHeight="1">
      <c r="A51" s="204"/>
      <c r="B51" s="96" t="s">
        <v>198</v>
      </c>
      <c r="C51" s="18" t="s">
        <v>36</v>
      </c>
      <c r="D51" s="178" t="s">
        <v>166</v>
      </c>
      <c r="E51" s="179"/>
      <c r="F51" s="36" t="s">
        <v>60</v>
      </c>
      <c r="G51" s="17"/>
      <c r="H51" s="17"/>
    </row>
    <row r="52" spans="1:8" ht="15" customHeight="1">
      <c r="A52" s="204"/>
      <c r="B52" s="96" t="s">
        <v>199</v>
      </c>
      <c r="C52" s="18" t="s">
        <v>37</v>
      </c>
      <c r="D52" s="178" t="s">
        <v>167</v>
      </c>
      <c r="E52" s="179"/>
      <c r="F52" s="36" t="s">
        <v>60</v>
      </c>
      <c r="G52" s="17">
        <v>1</v>
      </c>
      <c r="H52" s="17">
        <v>1</v>
      </c>
    </row>
    <row r="53" spans="1:8" ht="15" customHeight="1">
      <c r="A53" s="204"/>
      <c r="B53" s="96" t="s">
        <v>200</v>
      </c>
      <c r="C53" s="18" t="s">
        <v>38</v>
      </c>
      <c r="D53" s="178" t="s">
        <v>168</v>
      </c>
      <c r="E53" s="179"/>
      <c r="F53" s="36" t="s">
        <v>60</v>
      </c>
      <c r="G53" s="17">
        <v>19</v>
      </c>
      <c r="H53" s="17">
        <v>19</v>
      </c>
    </row>
    <row r="54" spans="1:8" ht="15" customHeight="1">
      <c r="A54" s="204"/>
      <c r="B54" s="96" t="s">
        <v>201</v>
      </c>
      <c r="C54" s="18" t="s">
        <v>39</v>
      </c>
      <c r="D54" s="178" t="s">
        <v>169</v>
      </c>
      <c r="E54" s="179"/>
      <c r="F54" s="36" t="s">
        <v>68</v>
      </c>
      <c r="G54" s="17"/>
      <c r="H54" s="17"/>
    </row>
    <row r="55" spans="1:8" ht="26.25" customHeight="1">
      <c r="A55" s="204"/>
      <c r="B55" s="96" t="s">
        <v>202</v>
      </c>
      <c r="C55" s="18" t="s">
        <v>40</v>
      </c>
      <c r="D55" s="178" t="s">
        <v>170</v>
      </c>
      <c r="E55" s="179"/>
      <c r="F55" s="36" t="s">
        <v>171</v>
      </c>
      <c r="G55" s="24">
        <v>175.1</v>
      </c>
      <c r="H55" s="24">
        <v>195.4</v>
      </c>
    </row>
    <row r="56" spans="1:8" ht="27" customHeight="1">
      <c r="A56" s="204"/>
      <c r="B56" s="96" t="s">
        <v>203</v>
      </c>
      <c r="C56" s="18" t="s">
        <v>41</v>
      </c>
      <c r="D56" s="178" t="s">
        <v>172</v>
      </c>
      <c r="E56" s="179"/>
      <c r="F56" s="36" t="s">
        <v>173</v>
      </c>
      <c r="G56" s="24">
        <v>66.5563857188949</v>
      </c>
      <c r="H56" s="24">
        <v>39.685271414569215</v>
      </c>
    </row>
    <row r="57" spans="1:8" ht="24" customHeight="1">
      <c r="A57" s="205"/>
      <c r="B57" s="97" t="s">
        <v>204</v>
      </c>
      <c r="C57" s="25" t="s">
        <v>42</v>
      </c>
      <c r="D57" s="188" t="s">
        <v>213</v>
      </c>
      <c r="E57" s="189"/>
      <c r="F57" s="37" t="s">
        <v>174</v>
      </c>
      <c r="G57" s="26">
        <v>6.257180447774506</v>
      </c>
      <c r="H57" s="26">
        <v>10.210530699887086</v>
      </c>
    </row>
    <row r="58" spans="1:8" ht="15" customHeight="1" thickBot="1">
      <c r="A58" s="38"/>
      <c r="B58" s="38"/>
      <c r="C58" s="38" t="s">
        <v>43</v>
      </c>
      <c r="D58" s="186" t="s">
        <v>25</v>
      </c>
      <c r="E58" s="187"/>
      <c r="F58" s="43"/>
      <c r="G58" s="39"/>
      <c r="H58" s="39"/>
    </row>
  </sheetData>
  <sheetProtection/>
  <mergeCells count="61">
    <mergeCell ref="A10:A33"/>
    <mergeCell ref="A37:A38"/>
    <mergeCell ref="A39:A57"/>
    <mergeCell ref="D8:E8"/>
    <mergeCell ref="D12:E12"/>
    <mergeCell ref="C13:C16"/>
    <mergeCell ref="D13:D16"/>
    <mergeCell ref="D17:E17"/>
    <mergeCell ref="D18:E18"/>
    <mergeCell ref="D23:E23"/>
    <mergeCell ref="G8:H8"/>
    <mergeCell ref="D9:E9"/>
    <mergeCell ref="D10:E10"/>
    <mergeCell ref="D11:E11"/>
    <mergeCell ref="D6:E6"/>
    <mergeCell ref="D7:E7"/>
    <mergeCell ref="D24:E24"/>
    <mergeCell ref="D25:E25"/>
    <mergeCell ref="D26:E26"/>
    <mergeCell ref="D19:E19"/>
    <mergeCell ref="D20:E20"/>
    <mergeCell ref="D21:E21"/>
    <mergeCell ref="D22:E22"/>
    <mergeCell ref="D31:E31"/>
    <mergeCell ref="D32:E32"/>
    <mergeCell ref="D33:E33"/>
    <mergeCell ref="D34:E34"/>
    <mergeCell ref="D27:E27"/>
    <mergeCell ref="D28:E28"/>
    <mergeCell ref="D29:E29"/>
    <mergeCell ref="D30:E30"/>
    <mergeCell ref="D41:E41"/>
    <mergeCell ref="D39:E39"/>
    <mergeCell ref="D40:E40"/>
    <mergeCell ref="D56:E56"/>
    <mergeCell ref="D57:E57"/>
    <mergeCell ref="D35:E35"/>
    <mergeCell ref="D36:E36"/>
    <mergeCell ref="D37:E37"/>
    <mergeCell ref="D38:E38"/>
    <mergeCell ref="D45:E45"/>
    <mergeCell ref="B10:B33"/>
    <mergeCell ref="B35:B36"/>
    <mergeCell ref="B37:B38"/>
    <mergeCell ref="B41:B42"/>
    <mergeCell ref="D58:E58"/>
    <mergeCell ref="C4:H4"/>
    <mergeCell ref="D49:E49"/>
    <mergeCell ref="D50:E50"/>
    <mergeCell ref="D51:E51"/>
    <mergeCell ref="D52:E52"/>
    <mergeCell ref="B44:B46"/>
    <mergeCell ref="D55:E55"/>
    <mergeCell ref="D42:E42"/>
    <mergeCell ref="D54:E54"/>
    <mergeCell ref="D43:E43"/>
    <mergeCell ref="D44:E44"/>
    <mergeCell ref="D53:E53"/>
    <mergeCell ref="D46:E46"/>
    <mergeCell ref="D47:E47"/>
    <mergeCell ref="D48:E48"/>
  </mergeCells>
  <dataValidations count="6">
    <dataValidation type="textLength" operator="lessThanOrEqual" allowBlank="1" showInputMessage="1" showErrorMessage="1" sqref="G58:H58">
      <formula1>300</formula1>
    </dataValidation>
    <dataValidation type="decimal" allowBlank="1" showInputMessage="1" showErrorMessage="1" sqref="G39:H46">
      <formula1>-999999999999</formula1>
      <formula2>999999999999</formula2>
    </dataValidation>
    <dataValidation type="whole" allowBlank="1" showInputMessage="1" showErrorMessage="1" sqref="G51:H54">
      <formula1>-99999999999</formula1>
      <formula2>999999999999</formula2>
    </dataValidation>
    <dataValidation type="decimal" allowBlank="1" showInputMessage="1" showErrorMessage="1" sqref="G55:H57 G47:H50 G17:H17 G19:H38 G9:H11 G13:H14">
      <formula1>-99999999999</formula1>
      <formula2>999999999999</formula2>
    </dataValidation>
    <dataValidation type="list" allowBlank="1" showInputMessage="1" showErrorMessage="1" sqref="D13:D16">
      <formula1>topl</formula1>
    </dataValidation>
    <dataValidation type="list" allowBlank="1" showInputMessage="1" showErrorMessage="1" sqref="G8:H8">
      <formula1>kind_of_activity</formula1>
    </dataValidation>
  </dataValidations>
  <printOptions/>
  <pageMargins left="0" right="0" top="0" bottom="0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421875" style="1" customWidth="1"/>
    <col min="2" max="2" width="50.7109375" style="1" customWidth="1"/>
    <col min="3" max="3" width="37.57421875" style="1" customWidth="1"/>
    <col min="4" max="4" width="3.7109375" style="1" customWidth="1"/>
    <col min="5" max="16384" width="9.140625" style="1" customWidth="1"/>
  </cols>
  <sheetData>
    <row r="1" spans="1:3" ht="12" customHeight="1">
      <c r="A1" s="40" t="s">
        <v>114</v>
      </c>
      <c r="C1" s="88" t="s">
        <v>182</v>
      </c>
    </row>
    <row r="3" s="41" customFormat="1" ht="26.25" customHeight="1"/>
    <row r="4" spans="1:3" ht="11.25">
      <c r="A4" s="136" t="s">
        <v>19</v>
      </c>
      <c r="B4" s="137"/>
      <c r="C4" s="138"/>
    </row>
    <row r="5" spans="1:3" ht="12" thickBot="1">
      <c r="A5" s="2"/>
      <c r="B5" s="2"/>
      <c r="C5" s="2"/>
    </row>
    <row r="6" spans="1:3" ht="12" thickBot="1">
      <c r="A6" s="9" t="s">
        <v>1</v>
      </c>
      <c r="B6" s="10" t="s">
        <v>2</v>
      </c>
      <c r="C6" s="11" t="s">
        <v>4</v>
      </c>
    </row>
    <row r="7" spans="1:3" ht="12" thickBot="1">
      <c r="A7" s="12">
        <v>1</v>
      </c>
      <c r="B7" s="13">
        <f>A7+1</f>
        <v>2</v>
      </c>
      <c r="C7" s="14">
        <f>B7+1</f>
        <v>3</v>
      </c>
    </row>
    <row r="8" spans="1:3" ht="47.25" customHeight="1">
      <c r="A8" s="30">
        <v>1</v>
      </c>
      <c r="B8" s="15" t="s">
        <v>110</v>
      </c>
      <c r="C8" s="16">
        <v>0</v>
      </c>
    </row>
    <row r="9" spans="1:3" ht="47.25" customHeight="1">
      <c r="A9" s="31">
        <v>2</v>
      </c>
      <c r="B9" s="23" t="s">
        <v>111</v>
      </c>
      <c r="C9" s="17">
        <v>0</v>
      </c>
    </row>
    <row r="10" spans="1:3" ht="47.25" customHeight="1">
      <c r="A10" s="32">
        <v>3</v>
      </c>
      <c r="B10" s="82" t="s">
        <v>112</v>
      </c>
      <c r="C10" s="83">
        <v>0</v>
      </c>
    </row>
    <row r="11" spans="1:3" ht="47.25" customHeight="1" thickBot="1">
      <c r="A11" s="33">
        <v>4</v>
      </c>
      <c r="B11" s="34" t="s">
        <v>113</v>
      </c>
      <c r="C11" s="35">
        <v>0</v>
      </c>
    </row>
  </sheetData>
  <sheetProtection/>
  <mergeCells count="1">
    <mergeCell ref="A4:C4"/>
  </mergeCells>
  <dataValidations count="1">
    <dataValidation type="decimal" allowBlank="1" showInputMessage="1" showErrorMessage="1" sqref="C8:C11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8515625" style="1" customWidth="1"/>
    <col min="2" max="2" width="55.140625" style="1" customWidth="1"/>
    <col min="3" max="3" width="40.7109375" style="1" customWidth="1"/>
    <col min="4" max="4" width="3.7109375" style="1" customWidth="1"/>
    <col min="5" max="16384" width="9.140625" style="1" customWidth="1"/>
  </cols>
  <sheetData>
    <row r="1" spans="1:4" ht="11.25">
      <c r="A1" s="40" t="s">
        <v>181</v>
      </c>
      <c r="C1" s="88" t="s">
        <v>182</v>
      </c>
      <c r="D1" s="19"/>
    </row>
    <row r="2" ht="11.25">
      <c r="D2" s="19"/>
    </row>
    <row r="4" ht="11.25">
      <c r="C4" s="8"/>
    </row>
    <row r="5" spans="1:3" ht="38.25" customHeight="1">
      <c r="A5" s="136" t="s">
        <v>175</v>
      </c>
      <c r="B5" s="137"/>
      <c r="C5" s="138"/>
    </row>
    <row r="6" spans="1:3" ht="12" thickBot="1">
      <c r="A6" s="2"/>
      <c r="B6" s="2"/>
      <c r="C6" s="2"/>
    </row>
    <row r="7" spans="1:3" ht="23.25" thickBot="1">
      <c r="A7" s="9" t="s">
        <v>1</v>
      </c>
      <c r="B7" s="10" t="s">
        <v>2</v>
      </c>
      <c r="C7" s="11" t="s">
        <v>4</v>
      </c>
    </row>
    <row r="8" spans="1:3" ht="12" thickBot="1">
      <c r="A8" s="12">
        <v>1</v>
      </c>
      <c r="B8" s="13">
        <f>A8+1</f>
        <v>2</v>
      </c>
      <c r="C8" s="14">
        <f>B8+1</f>
        <v>3</v>
      </c>
    </row>
    <row r="9" spans="1:3" ht="34.5" customHeight="1">
      <c r="A9" s="29">
        <v>1</v>
      </c>
      <c r="B9" s="15" t="s">
        <v>176</v>
      </c>
      <c r="C9" s="16">
        <v>0</v>
      </c>
    </row>
    <row r="10" spans="1:3" ht="34.5" customHeight="1">
      <c r="A10" s="30">
        <v>2</v>
      </c>
      <c r="B10" s="23" t="s">
        <v>177</v>
      </c>
      <c r="C10" s="16">
        <v>0</v>
      </c>
    </row>
    <row r="11" spans="1:3" ht="34.5" customHeight="1">
      <c r="A11" s="31">
        <v>3</v>
      </c>
      <c r="B11" s="23" t="s">
        <v>178</v>
      </c>
      <c r="C11" s="17">
        <v>0</v>
      </c>
    </row>
    <row r="12" spans="1:3" ht="34.5" customHeight="1">
      <c r="A12" s="31">
        <v>4</v>
      </c>
      <c r="B12" s="23" t="s">
        <v>179</v>
      </c>
      <c r="C12" s="17">
        <v>0</v>
      </c>
    </row>
    <row r="13" spans="1:3" ht="34.5" customHeight="1">
      <c r="A13" s="32">
        <v>5</v>
      </c>
      <c r="B13" s="23" t="s">
        <v>180</v>
      </c>
      <c r="C13" s="17">
        <v>152</v>
      </c>
    </row>
    <row r="14" spans="1:3" ht="34.5" customHeight="1" thickBot="1">
      <c r="A14" s="33">
        <v>6</v>
      </c>
      <c r="B14" s="34" t="s">
        <v>44</v>
      </c>
      <c r="C14" s="35">
        <v>0</v>
      </c>
    </row>
  </sheetData>
  <sheetProtection/>
  <mergeCells count="1">
    <mergeCell ref="A5:C5"/>
  </mergeCells>
  <dataValidations count="1">
    <dataValidation type="whole" allowBlank="1" showInputMessage="1" showErrorMessage="1" sqref="C9:C14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2011-04-20T16:00:15Z</cp:lastPrinted>
  <dcterms:created xsi:type="dcterms:W3CDTF">2010-12-06T09:10:43Z</dcterms:created>
  <dcterms:modified xsi:type="dcterms:W3CDTF">2011-04-21T05:12:51Z</dcterms:modified>
  <cp:category/>
  <cp:version/>
  <cp:contentType/>
  <cp:contentStatus/>
</cp:coreProperties>
</file>