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45" activeTab="1"/>
  </bookViews>
  <sheets>
    <sheet name="Тарифы" sheetId="1" r:id="rId1"/>
    <sheet name="Показатели фин.хоз." sheetId="2" r:id="rId2"/>
    <sheet name="Доступ к товару( услуге)" sheetId="3" r:id="rId3"/>
    <sheet name="Характеристики товара(услуги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kind_of_activity" localSheetId="2">'[2]Показатели фин.хоз.'!$B$19:$B$21</definedName>
    <definedName name="kind_of_activity" localSheetId="3">'[9]Показатели фин.хоз.'!$B$19:$B$21</definedName>
    <definedName name="kind_of_activity">'[1]Показатели фин.хоз.'!$B$19:$B$21</definedName>
    <definedName name="topl" localSheetId="2">'[2]Характеристики товара(услуги)'!$F$25:$F$51</definedName>
    <definedName name="topl" localSheetId="3">'[9]Характеристики товара(услуги)'!$F$25:$F$51</definedName>
    <definedName name="topl">'[1]Характеристики товара(услуги)'!$F$25:$F$51</definedName>
    <definedName name="_xlnm.Print_Area" localSheetId="1">'Показатели фин.хоз.'!$A$1:$E$58</definedName>
  </definedNames>
  <calcPr fullCalcOnLoad="1"/>
</workbook>
</file>

<file path=xl/sharedStrings.xml><?xml version="1.0" encoding="utf-8"?>
<sst xmlns="http://schemas.openxmlformats.org/spreadsheetml/2006/main" count="207" uniqueCount="159">
  <si>
    <t>№ п/п</t>
  </si>
  <si>
    <t>Наименование показателя</t>
  </si>
  <si>
    <t>Единица измерения</t>
  </si>
  <si>
    <t>Значение</t>
  </si>
  <si>
    <t>Дата ввода</t>
  </si>
  <si>
    <t>Наименование регулирующего органа, принявшего решение об утверждении цен</t>
  </si>
  <si>
    <t>4</t>
  </si>
  <si>
    <t>5</t>
  </si>
  <si>
    <t>3.1</t>
  </si>
  <si>
    <t>3.2</t>
  </si>
  <si>
    <t>3.3</t>
  </si>
  <si>
    <t>3.4</t>
  </si>
  <si>
    <t>3.5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</si>
  <si>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</si>
  <si>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</si>
  <si>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</si>
  <si>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</si>
  <si>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</si>
  <si>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</si>
  <si>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</si>
  <si>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</si>
  <si>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</si>
  <si>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</si>
  <si>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</si>
  <si>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</si>
  <si>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</si>
  <si>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</si>
  <si>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</si>
  <si>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</si>
  <si>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</si>
  <si>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</si>
  <si>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</si>
  <si>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x</t>
  </si>
  <si>
    <t>тыс.руб.</t>
  </si>
  <si>
    <t>3.2.1</t>
  </si>
  <si>
    <t>руб.</t>
  </si>
  <si>
    <t>3.3.1</t>
  </si>
  <si>
    <t>3.8</t>
  </si>
  <si>
    <t>3.8.1</t>
  </si>
  <si>
    <t>3.8.2</t>
  </si>
  <si>
    <t>3.9</t>
  </si>
  <si>
    <t>3.9.1</t>
  </si>
  <si>
    <t>3.9.2</t>
  </si>
  <si>
    <t>3.10</t>
  </si>
  <si>
    <t>3.11</t>
  </si>
  <si>
    <t>км</t>
  </si>
  <si>
    <t>ед.</t>
  </si>
  <si>
    <t>Источник официального опубликования</t>
  </si>
  <si>
    <t>чел.</t>
  </si>
  <si>
    <t>%</t>
  </si>
  <si>
    <t>3.3.2</t>
  </si>
  <si>
    <t>п.12 Стандарта раскрытия информации</t>
  </si>
  <si>
    <t>руб./Гкал</t>
  </si>
  <si>
    <t>Утвержденный тариф на передачу тепловой энергии (мощности)</t>
  </si>
  <si>
    <t>п.14 Стандарта раскрытия информации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</si>
  <si>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</si>
  <si>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</si>
  <si>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</si>
  <si>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</si>
  <si>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</si>
  <si>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Стоимость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</si>
  <si>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</si>
  <si>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</si>
  <si>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</si>
  <si>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</si>
  <si>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</si>
  <si>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</si>
  <si>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</si>
  <si>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</si>
  <si>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</si>
  <si>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</si>
  <si>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</si>
  <si>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</si>
  <si>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</si>
  <si>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</si>
  <si>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</si>
  <si>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</si>
  <si>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</si>
  <si>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</si>
  <si>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</si>
  <si>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</si>
  <si>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</si>
  <si>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</si>
  <si>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</si>
  <si>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</si>
  <si>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</si>
  <si>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</si>
  <si>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</si>
  <si>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</si>
  <si>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</si>
  <si>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</si>
  <si>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</si>
  <si>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</si>
  <si>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</si>
  <si>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</si>
  <si>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</si>
  <si>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</si>
  <si>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</si>
  <si>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</si>
  <si>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</si>
  <si>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</si>
  <si>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</si>
  <si>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</si>
  <si>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</si>
  <si>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</si>
  <si>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</si>
  <si>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</si>
  <si>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</si>
  <si>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</si>
  <si>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куб. м/Гкал</t>
  </si>
  <si>
    <t>ТЕПЛОСНАБЖЕНИЕ</t>
  </si>
  <si>
    <t>22.12.2010 № 44/3</t>
  </si>
  <si>
    <t>Управление по тарифному регулированию Мурманской области</t>
  </si>
  <si>
    <t xml:space="preserve">мазут </t>
  </si>
  <si>
    <t>Стоимость 1й единицы объема с учетом доставки (транспортировки)-средняя с учетом присадки</t>
  </si>
  <si>
    <t>По приборам учета   сторонникам</t>
  </si>
  <si>
    <t>Удельный расход холодной воды на единицу тепловой энергии, отпускаемой в тепловую сеть (средний)</t>
  </si>
  <si>
    <t xml:space="preserve">Объем </t>
  </si>
  <si>
    <t>Общехозяйственные (управленческие) расходы, в том числе:</t>
  </si>
  <si>
    <t>тонн</t>
  </si>
  <si>
    <t>г. Заполярный, гп. Никель</t>
  </si>
  <si>
    <t>газета "Мурманский вестник"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</si>
  <si>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</si>
  <si>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</si>
  <si>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Справочно: объем тепловой энергии на технологические нужды производства (собственные нужды ТЭЦ)</t>
  </si>
  <si>
    <t>Исполнитель</t>
  </si>
  <si>
    <t>Срок предоставления</t>
  </si>
  <si>
    <t>плановые (учтенные в  тарифе 2012 г.)</t>
  </si>
  <si>
    <t>Информация о тарифах на услуги по передаче тепловой энергии для потребителей ОАО "Кольская ГМК" г. Заполярный, гп. Никель на 2012 год.</t>
  </si>
  <si>
    <t>Передача и сбыт тепловой энергии</t>
  </si>
  <si>
    <t xml:space="preserve">Постановление           </t>
  </si>
  <si>
    <t>п.18 Стандарта раскрытия информации</t>
  </si>
  <si>
    <t>ЦЭиЭС</t>
  </si>
  <si>
    <t>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</si>
  <si>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на пл. Заполярный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</si>
  <si>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</si>
  <si>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</si>
  <si>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</si>
  <si>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</si>
  <si>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</si>
  <si>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</si>
  <si>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за период с 01.01.2012 по 31.12.2012</t>
  </si>
  <si>
    <t>фактические 2012 г.</t>
  </si>
  <si>
    <t>Информация об основных показателях финансово-хозяйственной деятельности услуги по передаче тепловой энергии ОАО "Кольская ГМК"  г. Заполярный, гп. Никель, включая структуру основных производственных затрат (в части регулируемой деятельности)</t>
  </si>
  <si>
    <t>только для промплощадки в Никеле</t>
  </si>
  <si>
    <t>отпуск сторонникам на промплощадке Заполярный + Никель</t>
  </si>
  <si>
    <t>Заполярный + Никель</t>
  </si>
  <si>
    <t>Нагрузки  только сторонников на промплощадке (Зап - 13,0; Ник - 1,039)</t>
  </si>
  <si>
    <t>Зап 5,737 ; Ник 1,609</t>
  </si>
  <si>
    <t>Зап 25,613; Ник 1,946</t>
  </si>
  <si>
    <t>Зап 4,412  - 2,8% от общего отпуска в сеть промплощадки; Ник 0,531 - 1,5 % от  общего отпуска в сеть промплощадки</t>
  </si>
  <si>
    <t>налог на имущество</t>
  </si>
  <si>
    <t>Расходы из прибыли от регулируемого вида деятельности</t>
  </si>
  <si>
    <t>п.15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</si>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</sst>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"/>
    <numFmt numFmtId="168" formatCode="0.0"/>
    <numFmt numFmtId="169" formatCode="#,##0.0_р_.;\-#,##0.0_р_."/>
    <numFmt numFmtId="170" formatCode="#,##0.0000"/>
    <numFmt numFmtId="171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" fillId="0" borderId="15" xfId="56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/>
      <protection/>
    </xf>
    <xf numFmtId="14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horizontal="center" vertical="center" wrapText="1"/>
      <protection/>
    </xf>
    <xf numFmtId="2" fontId="2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32" xfId="55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/>
    </xf>
    <xf numFmtId="165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Alignment="1" applyProtection="1">
      <alignment/>
      <protection/>
    </xf>
    <xf numFmtId="0" fontId="3" fillId="0" borderId="39" xfId="53" applyFont="1" applyFill="1" applyBorder="1" applyAlignment="1" applyProtection="1">
      <alignment horizontal="center" vertical="center" wrapText="1"/>
      <protection/>
    </xf>
    <xf numFmtId="0" fontId="3" fillId="0" borderId="40" xfId="53" applyFont="1" applyFill="1" applyBorder="1" applyAlignment="1" applyProtection="1">
      <alignment horizontal="center" vertical="center" wrapText="1"/>
      <protection/>
    </xf>
    <xf numFmtId="0" fontId="3" fillId="0" borderId="41" xfId="53" applyFont="1" applyFill="1" applyBorder="1" applyAlignment="1" applyProtection="1">
      <alignment horizontal="center" vertical="center" wrapText="1"/>
      <protection/>
    </xf>
    <xf numFmtId="0" fontId="3" fillId="0" borderId="42" xfId="53" applyFont="1" applyFill="1" applyBorder="1" applyAlignment="1" applyProtection="1">
      <alignment horizontal="center" vertical="center" wrapText="1"/>
      <protection/>
    </xf>
    <xf numFmtId="0" fontId="3" fillId="0" borderId="43" xfId="53" applyFont="1" applyFill="1" applyBorder="1" applyAlignment="1" applyProtection="1">
      <alignment horizontal="center" vertical="center" wrapText="1"/>
      <protection/>
    </xf>
    <xf numFmtId="0" fontId="3" fillId="0" borderId="18" xfId="53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5" xfId="53" applyFont="1" applyFill="1" applyBorder="1" applyAlignment="1" applyProtection="1">
      <alignment horizontal="center" vertical="center" wrapText="1"/>
      <protection/>
    </xf>
    <xf numFmtId="0" fontId="3" fillId="0" borderId="27" xfId="53" applyFont="1" applyFill="1" applyBorder="1" applyAlignment="1" applyProtection="1">
      <alignment horizontal="center" vertical="center" wrapText="1"/>
      <protection/>
    </xf>
    <xf numFmtId="0" fontId="3" fillId="0" borderId="38" xfId="53" applyFont="1" applyFill="1" applyBorder="1" applyAlignment="1" applyProtection="1">
      <alignment horizontal="center" vertical="center" wrapText="1"/>
      <protection/>
    </xf>
    <xf numFmtId="0" fontId="3" fillId="0" borderId="32" xfId="53" applyFont="1" applyFill="1" applyBorder="1" applyAlignment="1" applyProtection="1">
      <alignment horizontal="center" vertical="center" wrapText="1"/>
      <protection/>
    </xf>
    <xf numFmtId="0" fontId="3" fillId="0" borderId="24" xfId="53" applyFont="1" applyFill="1" applyBorder="1" applyAlignment="1" applyProtection="1">
      <alignment horizontal="center" vertical="center" wrapText="1"/>
      <protection/>
    </xf>
    <xf numFmtId="0" fontId="3" fillId="0" borderId="19" xfId="53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4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 indent="2"/>
      <protection/>
    </xf>
    <xf numFmtId="0" fontId="2" fillId="0" borderId="43" xfId="0" applyFont="1" applyFill="1" applyBorder="1" applyAlignment="1" applyProtection="1">
      <alignment horizontal="left" vertical="center" wrapText="1" indent="2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43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165" fontId="2" fillId="0" borderId="30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ЖКУ_проект3" xfId="55"/>
    <cellStyle name="Обычный_ТС цен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E1EF34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FFF692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4%20&#1075;&#1086;&#1076;\&#1058;&#1072;&#1088;&#1080;&#1092;%20&#1085;&#1072;%20&#1087;&#1088;&#1086;&#1080;&#1079;&#1074;&#1086;&#1076;&#1089;&#1090;&#1074;&#1086;%20&#1090;&#1077;&#1087;&#1083;&#1072;%20&#1087;&#1083;.%20&#1047;&#1072;&#1087;&#1086;&#1083;&#1103;&#1088;&#1085;&#1099;&#1081;%20&#1085;&#1072;%20201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2%20&#1092;&#1072;&#1082;&#1090;\&#1069;&#1085;&#1077;&#1088;&#1075;&#1086;&#1079;&#1072;&#1090;&#1088;&#1072;&#1090;&#1099;\&#1054;&#1090;&#1095;&#1077;&#1090;&#1099;%20&#1062;&#1069;&#1080;&#1069;&#1057;\&#1058;&#1077;&#1087;&#1083;&#1086;&#1101;&#1085;&#1077;&#1088;&#1075;&#1080;&#1103;%20&#1053;&#1080;&#1082;&#1077;&#1083;&#1100;%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2%20&#1092;&#1072;&#1082;&#1090;\&#1069;&#1085;&#1077;&#1088;&#1075;&#1086;&#1079;&#1072;&#1090;&#1088;&#1072;&#1090;&#1099;\&#1054;&#1090;&#1095;&#1077;&#1090;&#1099;%20&#1062;&#1069;&#1080;&#1069;&#1057;\&#1090;&#1077;&#1087;&#1083;&#1086;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58;&#1072;&#1088;&#1080;&#1092;&#1099;%20&#1080;%20&#1079;&#1072;&#1087;&#1088;&#1086;&#1089;&#1099;,&#1082;&#1086;&#1090;&#1077;&#1083;&#1100;&#1085;&#1099;&#1077;\&#1056;&#1072;&#1089;&#1082;&#1088;&#1099;&#1090;&#1080;&#1077;%20&#1080;&#1085;&#1092;&#1086;&#1088;&#1084;&#1072;&#1094;&#1080;&#1080;%20&#1087;&#1086;%20&#1090;&#1072;&#1088;&#1080;&#1092;&#1072;&#1084;\2013\&#1055;&#1045;&#1056;&#1045;&#1044;&#1040;&#1063;&#1040;%20&#1058;&#1045;&#1055;&#1051;&#1040;%20&#1055;&#105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93;&#1086;&#1076;&#1085;&#1099;&#1077;%20&#1076;&#1072;&#1085;&#1085;&#1099;&#1077;\&#1055;&#1053;-&#1055;&#1045;&#1056;&#1045;&#1044;&#1040;&#1063;&#1040;%20&#1058;&#1045;&#1055;&#1051;&#1040;-2012%20&#1062;&#1069;&#1080;&#1069;&#105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93;&#1086;&#1076;&#1085;&#1099;&#1077;%20&#1076;&#1072;&#1085;&#1085;&#1099;&#1077;\&#1092;&#1072;&#1082;&#1090;%202012%20&#1087;&#1077;&#1088;&#1077;&#1076;&#1072;&#1095;&#1072;%20&#1090;&#1077;&#1087;&#1083;&#1072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ТР"/>
      <sheetName val=" КТР 2 ."/>
      <sheetName val="Расчет тарифа (прил.№3)"/>
      <sheetName val="баланс форма 5"/>
      <sheetName val="Реестр сторонников генерация"/>
      <sheetName val="топл. табл. 2011"/>
      <sheetName val="расчет стоимости топлива"/>
      <sheetName val="структура  цены топливо"/>
      <sheetName val="топл. табл. 2012"/>
      <sheetName val="движ-е мазута 2013"/>
      <sheetName val="расчет стоимости электроэнергии"/>
      <sheetName val="потребление электроэнергии"/>
      <sheetName val="анализ ээ по тарифам"/>
      <sheetName val="расчет стоимости воды"/>
      <sheetName val="расчет стоимости материалов"/>
      <sheetName val="амортизация 2012-2014"/>
      <sheetName val="Ввод ОС факт 2012 г."/>
      <sheetName val="Выбытие факт ОС  2012 г."/>
      <sheetName val="Ввод ОС ожид. 2013 г."/>
      <sheetName val="Выбытие ОС ожид. 2013 г."/>
      <sheetName val="Ввод ОС проект 2014 г. "/>
      <sheetName val="Выбытие ОС ожид. 2014г."/>
      <sheetName val="РЭН факт 2012 г."/>
      <sheetName val="РЭН ожид. 2013 г."/>
      <sheetName val="РЭН проект  2014 г."/>
      <sheetName val="прочие"/>
      <sheetName val="общецехов "/>
      <sheetName val="выписка из инвестплана"/>
      <sheetName val="расшифровка к 1.19.1"/>
      <sheetName val="таб1.7"/>
      <sheetName val="таб 1.9"/>
      <sheetName val="таб 1.8 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1.20.2"/>
      <sheetName val="таб.1.21."/>
      <sheetName val="убытки в части топлива"/>
      <sheetName val="таб 1.21.2"/>
      <sheetName val="п 1.22"/>
      <sheetName val="таб 1.28"/>
      <sheetName val="нал.имущ."/>
      <sheetName val="выписка из ШР 2012"/>
      <sheetName val="выписка из ШР 2012-13"/>
      <sheetName val="выписка из ШР 2013"/>
      <sheetName val="фин рез 2011 год"/>
      <sheetName val="фин рез 2012 год"/>
      <sheetName val=" КТР ."/>
    </sheetNames>
    <sheetDataSet>
      <sheetData sheetId="51">
        <row r="25">
          <cell r="B25">
            <v>4851795</v>
          </cell>
          <cell r="D25">
            <v>424052.9611095053</v>
          </cell>
          <cell r="E25">
            <v>95.8954641854802</v>
          </cell>
          <cell r="F25">
            <v>-9156218.966573691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(2)"/>
      <sheetName val="2"/>
      <sheetName val="2(2)"/>
      <sheetName val="3"/>
      <sheetName val="3(2)"/>
      <sheetName val="1 квартал"/>
      <sheetName val="4"/>
      <sheetName val="4(2)"/>
      <sheetName val="5"/>
      <sheetName val="5(2)"/>
      <sheetName val="6"/>
      <sheetName val="6(2)"/>
      <sheetName val="2 квартал"/>
      <sheetName val="1 полугодие"/>
      <sheetName val="7"/>
      <sheetName val="7(2)"/>
      <sheetName val="8"/>
      <sheetName val="8(2)"/>
      <sheetName val="9"/>
      <sheetName val="9(2)"/>
      <sheetName val="3 квартал"/>
      <sheetName val="9 месяцев"/>
      <sheetName val="10"/>
      <sheetName val="10(2)"/>
      <sheetName val="11"/>
      <sheetName val="11(2)"/>
      <sheetName val="12"/>
      <sheetName val="12(2)"/>
      <sheetName val="4 квартал"/>
      <sheetName val="12 месяцев"/>
    </sheetNames>
    <sheetDataSet>
      <sheetData sheetId="30">
        <row r="15">
          <cell r="F15">
            <v>35384</v>
          </cell>
        </row>
        <row r="17">
          <cell r="F17">
            <v>3555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1"/>
      <sheetName val="февраль"/>
      <sheetName val="февраль 1"/>
      <sheetName val="март"/>
      <sheetName val="март 1"/>
      <sheetName val="I кв."/>
      <sheetName val="апрель"/>
      <sheetName val="апрель 1"/>
      <sheetName val="май"/>
      <sheetName val="май 1"/>
      <sheetName val="июнь"/>
      <sheetName val="июнь 1"/>
      <sheetName val="II кв."/>
      <sheetName val="I полугодие"/>
      <sheetName val="июль"/>
      <sheetName val="июль 1"/>
      <sheetName val="август"/>
      <sheetName val="август 1"/>
      <sheetName val="сентябрь"/>
      <sheetName val="сентябрь 1"/>
      <sheetName val="III кв."/>
      <sheetName val="9 месяцев"/>
      <sheetName val="октябрь"/>
      <sheetName val="октябрь 1"/>
      <sheetName val="ноябрь"/>
      <sheetName val="ноябрь 1"/>
      <sheetName val="декабрь"/>
      <sheetName val="декабрь 1"/>
      <sheetName val="IV квартал"/>
      <sheetName val="2012"/>
    </sheetNames>
    <sheetDataSet>
      <sheetData sheetId="30">
        <row r="27">
          <cell r="E27">
            <v>31350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 Заполярный"/>
      <sheetName val="Показатели фин.хоз. Никель"/>
      <sheetName val="Доступ к товару( услуге)"/>
    </sheetNames>
    <sheetDataSet>
      <sheetData sheetId="1">
        <row r="49">
          <cell r="E49">
            <v>35.71</v>
          </cell>
        </row>
        <row r="50">
          <cell r="E50">
            <v>3.18</v>
          </cell>
        </row>
        <row r="53">
          <cell r="E53">
            <v>29</v>
          </cell>
        </row>
        <row r="54">
          <cell r="E54">
            <v>6</v>
          </cell>
        </row>
      </sheetData>
      <sheetData sheetId="2">
        <row r="49">
          <cell r="E49">
            <v>16.3</v>
          </cell>
        </row>
        <row r="50">
          <cell r="E50">
            <v>1.2</v>
          </cell>
        </row>
        <row r="53">
          <cell r="E53">
            <v>9</v>
          </cell>
        </row>
        <row r="54">
          <cell r="E54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Доступ к товару( услуге)"/>
    </sheetNames>
    <sheetDataSet>
      <sheetData sheetId="1">
        <row r="40">
          <cell r="F40">
            <v>14.039</v>
          </cell>
        </row>
        <row r="45">
          <cell r="F45">
            <v>7.346</v>
          </cell>
        </row>
        <row r="46">
          <cell r="F46">
            <v>27.559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(для ЭСО изм)"/>
    </sheetNames>
    <sheetDataSet>
      <sheetData sheetId="0">
        <row r="17">
          <cell r="U17">
            <v>172.12669229333954</v>
          </cell>
        </row>
        <row r="18">
          <cell r="U18">
            <v>482.52822356157526</v>
          </cell>
        </row>
        <row r="19">
          <cell r="U19">
            <v>133.4437658122716</v>
          </cell>
        </row>
        <row r="21">
          <cell r="U21">
            <v>371.85853671002536</v>
          </cell>
        </row>
        <row r="22">
          <cell r="U22">
            <v>3019.9501648309524</v>
          </cell>
        </row>
        <row r="23">
          <cell r="U23">
            <v>9099.46331571111</v>
          </cell>
        </row>
        <row r="24">
          <cell r="U24">
            <v>304.49441108072887</v>
          </cell>
        </row>
        <row r="41">
          <cell r="U41">
            <v>114.64835411821828</v>
          </cell>
          <cell r="Y41">
            <v>59.057919320785565</v>
          </cell>
        </row>
        <row r="50">
          <cell r="AC50">
            <v>140.54363152459175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32" sqref="A32"/>
    </sheetView>
  </sheetViews>
  <sheetFormatPr defaultColWidth="9.140625" defaultRowHeight="12" customHeight="1"/>
  <cols>
    <col min="1" max="1" width="26.57421875" style="1" customWidth="1"/>
    <col min="2" max="2" width="15.7109375" style="1" customWidth="1"/>
    <col min="3" max="3" width="17.57421875" style="1" customWidth="1"/>
    <col min="4" max="4" width="15.28125" style="1" customWidth="1"/>
    <col min="5" max="5" width="13.57421875" style="1" customWidth="1"/>
    <col min="6" max="6" width="17.8515625" style="1" customWidth="1"/>
    <col min="7" max="7" width="23.57421875" style="1" customWidth="1"/>
    <col min="8" max="8" width="17.57421875" style="1" customWidth="1"/>
    <col min="9" max="16384" width="9.140625" style="1" customWidth="1"/>
  </cols>
  <sheetData>
    <row r="1" spans="1:8" ht="12" customHeight="1">
      <c r="A1" s="1" t="s">
        <v>51</v>
      </c>
      <c r="H1" s="7" t="s">
        <v>110</v>
      </c>
    </row>
    <row r="2" ht="12" customHeight="1">
      <c r="H2" s="7" t="s">
        <v>120</v>
      </c>
    </row>
    <row r="3" ht="12" customHeight="1">
      <c r="H3" s="7"/>
    </row>
    <row r="4" spans="1:8" ht="12" customHeight="1">
      <c r="A4" s="72" t="s">
        <v>128</v>
      </c>
      <c r="B4" s="73"/>
      <c r="C4" s="73"/>
      <c r="D4" s="73"/>
      <c r="E4" s="73"/>
      <c r="F4" s="73"/>
      <c r="G4" s="73"/>
      <c r="H4" s="74"/>
    </row>
    <row r="5" spans="1:8" ht="12" customHeight="1" thickBot="1">
      <c r="A5" s="8"/>
      <c r="B5" s="8"/>
      <c r="C5" s="8"/>
      <c r="D5" s="8"/>
      <c r="E5" s="8"/>
      <c r="F5" s="8"/>
      <c r="G5" s="8"/>
      <c r="H5" s="8"/>
    </row>
    <row r="6" spans="1:7" ht="12" customHeight="1">
      <c r="A6" s="66" t="s">
        <v>1</v>
      </c>
      <c r="B6" s="66" t="s">
        <v>2</v>
      </c>
      <c r="C6" s="66" t="s">
        <v>3</v>
      </c>
      <c r="D6" s="69" t="s">
        <v>4</v>
      </c>
      <c r="E6" s="75" t="s">
        <v>130</v>
      </c>
      <c r="F6" s="75" t="s">
        <v>5</v>
      </c>
      <c r="G6" s="78" t="s">
        <v>47</v>
      </c>
    </row>
    <row r="7" spans="1:7" ht="12" customHeight="1">
      <c r="A7" s="67"/>
      <c r="B7" s="67"/>
      <c r="C7" s="67"/>
      <c r="D7" s="70"/>
      <c r="E7" s="76"/>
      <c r="F7" s="76"/>
      <c r="G7" s="79"/>
    </row>
    <row r="8" spans="1:7" ht="24.75" customHeight="1" thickBot="1">
      <c r="A8" s="68"/>
      <c r="B8" s="68"/>
      <c r="C8" s="68"/>
      <c r="D8" s="71"/>
      <c r="E8" s="77"/>
      <c r="F8" s="77"/>
      <c r="G8" s="80"/>
    </row>
    <row r="9" spans="1:7" ht="12" customHeight="1" thickBot="1">
      <c r="A9" s="6">
        <v>2</v>
      </c>
      <c r="B9" s="3">
        <v>3</v>
      </c>
      <c r="C9" s="4">
        <v>4</v>
      </c>
      <c r="D9" s="9">
        <v>15</v>
      </c>
      <c r="E9" s="9">
        <v>17</v>
      </c>
      <c r="F9" s="9">
        <v>18</v>
      </c>
      <c r="G9" s="10">
        <v>19</v>
      </c>
    </row>
    <row r="10" spans="1:7" ht="57" thickBot="1">
      <c r="A10" s="15" t="s">
        <v>53</v>
      </c>
      <c r="B10" s="16" t="s">
        <v>52</v>
      </c>
      <c r="C10" s="17">
        <v>139</v>
      </c>
      <c r="D10" s="11">
        <v>40544</v>
      </c>
      <c r="E10" s="12" t="s">
        <v>111</v>
      </c>
      <c r="F10" s="13" t="s">
        <v>112</v>
      </c>
      <c r="G10" s="14" t="s">
        <v>121</v>
      </c>
    </row>
  </sheetData>
  <sheetProtection/>
  <mergeCells count="8">
    <mergeCell ref="B6:B8"/>
    <mergeCell ref="A6:A8"/>
    <mergeCell ref="D6:D8"/>
    <mergeCell ref="A4:H4"/>
    <mergeCell ref="E6:E8"/>
    <mergeCell ref="F6:F8"/>
    <mergeCell ref="G6:G8"/>
    <mergeCell ref="C6:C8"/>
  </mergeCells>
  <dataValidations count="2">
    <dataValidation type="decimal" allowBlank="1" showInputMessage="1" showErrorMessage="1" sqref="C10">
      <formula1>-99999999999999900000000000000</formula1>
      <formula2>9.99999999999999E+28</formula2>
    </dataValidation>
    <dataValidation type="date" allowBlank="1" showInputMessage="1" showErrorMessage="1" sqref="D10">
      <formula1>1</formula1>
      <formula2>73051</formula2>
    </dataValidation>
  </dataValidation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8.8515625" style="1" customWidth="1"/>
    <col min="2" max="2" width="19.8515625" style="1" customWidth="1"/>
    <col min="3" max="3" width="54.140625" style="1" customWidth="1"/>
    <col min="4" max="4" width="13.140625" style="1" customWidth="1"/>
    <col min="5" max="6" width="20.00390625" style="1" customWidth="1"/>
    <col min="7" max="16384" width="9.140625" style="1" customWidth="1"/>
  </cols>
  <sheetData>
    <row r="1" spans="1:5" ht="12" customHeight="1">
      <c r="A1" s="18" t="s">
        <v>54</v>
      </c>
      <c r="E1" s="7"/>
    </row>
    <row r="2" ht="11.25">
      <c r="E2" s="7"/>
    </row>
    <row r="3" ht="11.25">
      <c r="E3" s="7"/>
    </row>
    <row r="4" spans="1:6" ht="32.25" customHeight="1">
      <c r="A4" s="104" t="s">
        <v>143</v>
      </c>
      <c r="B4" s="105"/>
      <c r="C4" s="105"/>
      <c r="D4" s="105"/>
      <c r="E4" s="105"/>
      <c r="F4" s="105"/>
    </row>
    <row r="5" spans="1:5" ht="12" thickBot="1">
      <c r="A5" s="8"/>
      <c r="B5" s="8"/>
      <c r="C5" s="8"/>
      <c r="D5" s="8"/>
      <c r="E5" s="8"/>
    </row>
    <row r="6" spans="1:6" ht="36" customHeight="1" thickBot="1">
      <c r="A6" s="19" t="s">
        <v>0</v>
      </c>
      <c r="B6" s="91" t="s">
        <v>1</v>
      </c>
      <c r="C6" s="92"/>
      <c r="D6" s="20" t="s">
        <v>2</v>
      </c>
      <c r="E6" s="21" t="s">
        <v>127</v>
      </c>
      <c r="F6" s="21" t="s">
        <v>142</v>
      </c>
    </row>
    <row r="7" spans="1:6" ht="12" thickBot="1">
      <c r="A7" s="22">
        <v>1</v>
      </c>
      <c r="B7" s="93">
        <f>A7+1</f>
        <v>2</v>
      </c>
      <c r="C7" s="93"/>
      <c r="D7" s="23">
        <f>B7+1</f>
        <v>3</v>
      </c>
      <c r="E7" s="24"/>
      <c r="F7" s="24"/>
    </row>
    <row r="8" spans="1:6" ht="22.5">
      <c r="A8" s="25">
        <v>1</v>
      </c>
      <c r="B8" s="96" t="s">
        <v>55</v>
      </c>
      <c r="C8" s="97"/>
      <c r="D8" s="26" t="s">
        <v>32</v>
      </c>
      <c r="E8" s="42" t="s">
        <v>129</v>
      </c>
      <c r="F8" s="42" t="s">
        <v>129</v>
      </c>
    </row>
    <row r="9" spans="1:7" ht="15" customHeight="1">
      <c r="A9" s="2">
        <v>2</v>
      </c>
      <c r="B9" s="94" t="s">
        <v>56</v>
      </c>
      <c r="C9" s="95"/>
      <c r="D9" s="5" t="s">
        <v>33</v>
      </c>
      <c r="E9" s="27">
        <v>2848.814467947487</v>
      </c>
      <c r="F9" s="27">
        <f>'[3]фин рез 2012 год'!$B$25/1000</f>
        <v>4851.795</v>
      </c>
      <c r="G9" s="65">
        <f>F9-F10</f>
        <v>-9156.218966573693</v>
      </c>
    </row>
    <row r="10" spans="1:6" ht="28.5" customHeight="1">
      <c r="A10" s="2">
        <v>3</v>
      </c>
      <c r="B10" s="94" t="s">
        <v>57</v>
      </c>
      <c r="C10" s="95"/>
      <c r="D10" s="5" t="s">
        <v>33</v>
      </c>
      <c r="E10" s="28">
        <v>2782.7144679474877</v>
      </c>
      <c r="F10" s="28">
        <f>SUM(F11,F12,F17,F20,F21,F22,F23,F24,F25,F26,F29,F32,F33)</f>
        <v>14008.013966573693</v>
      </c>
    </row>
    <row r="11" spans="1:6" ht="15" customHeight="1">
      <c r="A11" s="2" t="s">
        <v>8</v>
      </c>
      <c r="B11" s="81" t="s">
        <v>58</v>
      </c>
      <c r="C11" s="82"/>
      <c r="D11" s="5" t="s">
        <v>33</v>
      </c>
      <c r="E11" s="29"/>
      <c r="F11" s="29"/>
    </row>
    <row r="12" spans="1:6" ht="15" customHeight="1">
      <c r="A12" s="2" t="s">
        <v>9</v>
      </c>
      <c r="B12" s="81" t="s">
        <v>59</v>
      </c>
      <c r="C12" s="82"/>
      <c r="D12" s="5" t="s">
        <v>33</v>
      </c>
      <c r="E12" s="28">
        <v>0</v>
      </c>
      <c r="F12" s="28">
        <f>F13</f>
        <v>0</v>
      </c>
    </row>
    <row r="13" spans="1:6" ht="15.75" customHeight="1">
      <c r="A13" s="85" t="s">
        <v>34</v>
      </c>
      <c r="B13" s="88" t="s">
        <v>113</v>
      </c>
      <c r="C13" s="31" t="s">
        <v>60</v>
      </c>
      <c r="D13" s="5" t="s">
        <v>33</v>
      </c>
      <c r="E13" s="29"/>
      <c r="F13" s="29"/>
    </row>
    <row r="14" spans="1:6" ht="11.25" customHeight="1">
      <c r="A14" s="86"/>
      <c r="B14" s="89"/>
      <c r="C14" s="32" t="s">
        <v>117</v>
      </c>
      <c r="D14" s="33" t="s">
        <v>119</v>
      </c>
      <c r="E14" s="34"/>
      <c r="F14" s="34"/>
    </row>
    <row r="15" spans="1:6" ht="22.5">
      <c r="A15" s="86"/>
      <c r="B15" s="89"/>
      <c r="C15" s="31" t="s">
        <v>114</v>
      </c>
      <c r="D15" s="5" t="s">
        <v>33</v>
      </c>
      <c r="E15" s="28">
        <v>0</v>
      </c>
      <c r="F15" s="28">
        <f>IF(F14="",0,IF(F14=0,0,F13/F14))</f>
        <v>0</v>
      </c>
    </row>
    <row r="16" spans="1:6" ht="65.25" customHeight="1">
      <c r="A16" s="87"/>
      <c r="B16" s="90"/>
      <c r="C16" s="32" t="s">
        <v>61</v>
      </c>
      <c r="D16" s="35" t="s">
        <v>32</v>
      </c>
      <c r="E16" s="36"/>
      <c r="F16" s="36"/>
    </row>
    <row r="17" spans="1:6" ht="25.5" customHeight="1">
      <c r="A17" s="25" t="s">
        <v>10</v>
      </c>
      <c r="B17" s="81" t="s">
        <v>62</v>
      </c>
      <c r="C17" s="82"/>
      <c r="D17" s="5" t="s">
        <v>33</v>
      </c>
      <c r="E17" s="37">
        <v>75.68715120164838</v>
      </c>
      <c r="F17" s="37">
        <f>'[8]Расчет тарифа (для ЭСО изм)'!$U$17</f>
        <v>172.12669229333954</v>
      </c>
    </row>
    <row r="18" spans="1:6" ht="15" customHeight="1">
      <c r="A18" s="25" t="s">
        <v>36</v>
      </c>
      <c r="B18" s="83" t="s">
        <v>63</v>
      </c>
      <c r="C18" s="84"/>
      <c r="D18" s="5" t="s">
        <v>35</v>
      </c>
      <c r="E18" s="28">
        <v>1.3041414</v>
      </c>
      <c r="F18" s="28">
        <f>IF(F19=0,0,F17/F19)</f>
        <v>1.5013446430801192</v>
      </c>
    </row>
    <row r="19" spans="1:6" ht="15" customHeight="1">
      <c r="A19" s="2" t="s">
        <v>50</v>
      </c>
      <c r="B19" s="83" t="s">
        <v>64</v>
      </c>
      <c r="C19" s="84"/>
      <c r="D19" s="5" t="s">
        <v>65</v>
      </c>
      <c r="E19" s="27">
        <v>58.03600069873434</v>
      </c>
      <c r="F19" s="27">
        <f>'[8]Расчет тарифа (для ЭСО изм)'!$U$41</f>
        <v>114.64835411821828</v>
      </c>
    </row>
    <row r="20" spans="1:6" ht="24" customHeight="1">
      <c r="A20" s="2" t="s">
        <v>11</v>
      </c>
      <c r="B20" s="81" t="s">
        <v>66</v>
      </c>
      <c r="C20" s="82"/>
      <c r="D20" s="5" t="s">
        <v>33</v>
      </c>
      <c r="E20" s="27"/>
      <c r="F20" s="27"/>
    </row>
    <row r="21" spans="1:6" ht="15" customHeight="1">
      <c r="A21" s="2" t="s">
        <v>12</v>
      </c>
      <c r="B21" s="81" t="s">
        <v>67</v>
      </c>
      <c r="C21" s="82"/>
      <c r="D21" s="5" t="s">
        <v>33</v>
      </c>
      <c r="E21" s="27"/>
      <c r="F21" s="27"/>
    </row>
    <row r="22" spans="1:6" ht="15" customHeight="1">
      <c r="A22" s="2" t="s">
        <v>68</v>
      </c>
      <c r="B22" s="94" t="s">
        <v>69</v>
      </c>
      <c r="C22" s="95"/>
      <c r="D22" s="5" t="s">
        <v>33</v>
      </c>
      <c r="E22" s="27">
        <v>101.83228876812771</v>
      </c>
      <c r="F22" s="27">
        <f>'[8]Расчет тарифа (для ЭСО изм)'!$U$18-F27</f>
        <v>341.9845920369835</v>
      </c>
    </row>
    <row r="23" spans="1:6" ht="15" customHeight="1">
      <c r="A23" s="2" t="s">
        <v>70</v>
      </c>
      <c r="B23" s="94" t="s">
        <v>71</v>
      </c>
      <c r="C23" s="95"/>
      <c r="D23" s="5" t="s">
        <v>33</v>
      </c>
      <c r="E23" s="27">
        <v>34.622978181163425</v>
      </c>
      <c r="F23" s="27">
        <f>'[8]Расчет тарифа (для ЭСО изм)'!$U$19-F28</f>
        <v>94.57625395328802</v>
      </c>
    </row>
    <row r="24" spans="1:6" ht="30.75" customHeight="1">
      <c r="A24" s="2" t="s">
        <v>72</v>
      </c>
      <c r="B24" s="81" t="s">
        <v>73</v>
      </c>
      <c r="C24" s="82"/>
      <c r="D24" s="5" t="s">
        <v>33</v>
      </c>
      <c r="E24" s="27">
        <v>225.7220752409839</v>
      </c>
      <c r="F24" s="27">
        <f>'[8]Расчет тарифа (для ЭСО изм)'!$U$21</f>
        <v>371.85853671002536</v>
      </c>
    </row>
    <row r="25" spans="1:6" ht="15" customHeight="1">
      <c r="A25" s="2" t="s">
        <v>74</v>
      </c>
      <c r="B25" s="83" t="s">
        <v>75</v>
      </c>
      <c r="C25" s="84"/>
      <c r="D25" s="5" t="s">
        <v>33</v>
      </c>
      <c r="E25" s="27"/>
      <c r="F25" s="27"/>
    </row>
    <row r="26" spans="1:6" ht="15" customHeight="1">
      <c r="A26" s="2" t="s">
        <v>37</v>
      </c>
      <c r="B26" s="81" t="s">
        <v>76</v>
      </c>
      <c r="C26" s="82"/>
      <c r="D26" s="5" t="s">
        <v>33</v>
      </c>
      <c r="E26" s="27">
        <v>259.82792322526905</v>
      </c>
      <c r="F26" s="27">
        <f>'[8]Расчет тарифа (для ЭСО изм)'!$U$24+F27+F28</f>
        <v>483.9055544643042</v>
      </c>
    </row>
    <row r="27" spans="1:6" ht="15" customHeight="1">
      <c r="A27" s="2" t="s">
        <v>38</v>
      </c>
      <c r="B27" s="83" t="s">
        <v>77</v>
      </c>
      <c r="C27" s="84"/>
      <c r="D27" s="5" t="s">
        <v>33</v>
      </c>
      <c r="E27" s="27">
        <v>135.77638502417028</v>
      </c>
      <c r="F27" s="27">
        <f>'[8]Расчет тарифа (для ЭСО изм)'!$AC$50</f>
        <v>140.54363152459175</v>
      </c>
    </row>
    <row r="28" spans="1:6" ht="15" customHeight="1">
      <c r="A28" s="2" t="s">
        <v>39</v>
      </c>
      <c r="B28" s="83" t="s">
        <v>78</v>
      </c>
      <c r="C28" s="84"/>
      <c r="D28" s="5" t="s">
        <v>33</v>
      </c>
      <c r="E28" s="27">
        <v>46.1639709082179</v>
      </c>
      <c r="F28" s="27">
        <f>'[8]Расчет тарифа (для ЭСО изм)'!$U$19/'[8]Расчет тарифа (для ЭСО изм)'!$U$18*F27</f>
        <v>38.8675118589836</v>
      </c>
    </row>
    <row r="29" spans="1:6" ht="15" customHeight="1">
      <c r="A29" s="2" t="s">
        <v>40</v>
      </c>
      <c r="B29" s="81" t="s">
        <v>118</v>
      </c>
      <c r="C29" s="82"/>
      <c r="D29" s="5" t="s">
        <v>33</v>
      </c>
      <c r="E29" s="27">
        <v>250</v>
      </c>
      <c r="F29" s="27">
        <f>('[3]фин рез 2012 год'!$D$25+'[3]фин рез 2012 год'!$E$25)/1000</f>
        <v>424.1488565736908</v>
      </c>
    </row>
    <row r="30" spans="1:6" ht="15" customHeight="1">
      <c r="A30" s="2" t="s">
        <v>41</v>
      </c>
      <c r="B30" s="83" t="s">
        <v>77</v>
      </c>
      <c r="C30" s="84"/>
      <c r="D30" s="5" t="s">
        <v>33</v>
      </c>
      <c r="E30" s="27">
        <v>66.25</v>
      </c>
      <c r="F30" s="27">
        <f>F29*31.1%/100%</f>
        <v>131.91029439441783</v>
      </c>
    </row>
    <row r="31" spans="1:6" ht="15" customHeight="1">
      <c r="A31" s="2" t="s">
        <v>42</v>
      </c>
      <c r="B31" s="83" t="s">
        <v>78</v>
      </c>
      <c r="C31" s="84"/>
      <c r="D31" s="5" t="s">
        <v>33</v>
      </c>
      <c r="E31" s="27">
        <v>19.875</v>
      </c>
      <c r="F31" s="27">
        <f>F30*18.7%</f>
        <v>24.667225051756134</v>
      </c>
    </row>
    <row r="32" spans="1:6" ht="21.75" customHeight="1">
      <c r="A32" s="2" t="s">
        <v>43</v>
      </c>
      <c r="B32" s="81" t="s">
        <v>79</v>
      </c>
      <c r="C32" s="82"/>
      <c r="D32" s="5" t="s">
        <v>33</v>
      </c>
      <c r="E32" s="27">
        <v>1041.39365739785</v>
      </c>
      <c r="F32" s="27">
        <f>'[8]Расчет тарифа (для ЭСО изм)'!$U$22</f>
        <v>3019.9501648309524</v>
      </c>
    </row>
    <row r="33" spans="1:6" ht="34.5" customHeight="1">
      <c r="A33" s="2" t="s">
        <v>44</v>
      </c>
      <c r="B33" s="81" t="s">
        <v>80</v>
      </c>
      <c r="C33" s="82"/>
      <c r="D33" s="5" t="s">
        <v>33</v>
      </c>
      <c r="E33" s="27">
        <v>793.6283939324451</v>
      </c>
      <c r="F33" s="27">
        <f>'[8]Расчет тарифа (для ЭСО изм)'!$U$23</f>
        <v>9099.46331571111</v>
      </c>
    </row>
    <row r="34" spans="1:6" ht="15" customHeight="1">
      <c r="A34" s="2" t="s">
        <v>6</v>
      </c>
      <c r="B34" s="98" t="s">
        <v>81</v>
      </c>
      <c r="C34" s="99"/>
      <c r="D34" s="5" t="s">
        <v>33</v>
      </c>
      <c r="E34" s="27">
        <v>66.1</v>
      </c>
      <c r="F34" s="27">
        <f>'[3]фин рез 2012 год'!$F$25/1000</f>
        <v>-9156.218966573691</v>
      </c>
    </row>
    <row r="35" spans="1:7" ht="15" customHeight="1">
      <c r="A35" s="2" t="s">
        <v>7</v>
      </c>
      <c r="B35" s="98" t="s">
        <v>152</v>
      </c>
      <c r="C35" s="99"/>
      <c r="D35" s="5" t="s">
        <v>33</v>
      </c>
      <c r="E35" s="27">
        <v>55.08333333333333</v>
      </c>
      <c r="F35" s="27">
        <f>'[8]Расчет тарифа (для ЭСО изм)'!$Y$41</f>
        <v>59.057919320785565</v>
      </c>
      <c r="G35" s="1" t="s">
        <v>151</v>
      </c>
    </row>
    <row r="36" spans="1:6" ht="27.75" customHeight="1">
      <c r="A36" s="2" t="s">
        <v>122</v>
      </c>
      <c r="B36" s="81" t="s">
        <v>123</v>
      </c>
      <c r="C36" s="82"/>
      <c r="D36" s="5" t="s">
        <v>33</v>
      </c>
      <c r="E36" s="27">
        <v>55.08333333333333</v>
      </c>
      <c r="F36" s="27"/>
    </row>
    <row r="37" spans="1:6" ht="15" customHeight="1">
      <c r="A37" s="2" t="s">
        <v>14</v>
      </c>
      <c r="B37" s="98" t="s">
        <v>82</v>
      </c>
      <c r="C37" s="99"/>
      <c r="D37" s="5" t="s">
        <v>33</v>
      </c>
      <c r="E37" s="27">
        <v>0</v>
      </c>
      <c r="F37" s="27"/>
    </row>
    <row r="38" spans="1:6" ht="15" customHeight="1">
      <c r="A38" s="2" t="s">
        <v>83</v>
      </c>
      <c r="B38" s="81" t="s">
        <v>84</v>
      </c>
      <c r="C38" s="82"/>
      <c r="D38" s="5" t="s">
        <v>33</v>
      </c>
      <c r="E38" s="27">
        <v>0</v>
      </c>
      <c r="F38" s="27">
        <f>F37</f>
        <v>0</v>
      </c>
    </row>
    <row r="39" spans="1:6" ht="15" customHeight="1">
      <c r="A39" s="2" t="s">
        <v>15</v>
      </c>
      <c r="B39" s="98" t="s">
        <v>85</v>
      </c>
      <c r="C39" s="99"/>
      <c r="D39" s="5" t="s">
        <v>86</v>
      </c>
      <c r="E39" s="27"/>
      <c r="F39" s="27"/>
    </row>
    <row r="40" spans="1:7" ht="15" customHeight="1">
      <c r="A40" s="2" t="s">
        <v>16</v>
      </c>
      <c r="B40" s="98" t="s">
        <v>87</v>
      </c>
      <c r="C40" s="99"/>
      <c r="D40" s="5" t="s">
        <v>86</v>
      </c>
      <c r="E40" s="27">
        <v>43.4</v>
      </c>
      <c r="F40" s="27">
        <f>'[7]Показатели фин.хоз.'!$F$40</f>
        <v>14.039</v>
      </c>
      <c r="G40" s="63" t="s">
        <v>147</v>
      </c>
    </row>
    <row r="41" spans="1:6" ht="15" customHeight="1">
      <c r="A41" s="2" t="s">
        <v>17</v>
      </c>
      <c r="B41" s="98" t="s">
        <v>88</v>
      </c>
      <c r="C41" s="99"/>
      <c r="D41" s="5" t="s">
        <v>89</v>
      </c>
      <c r="E41" s="27"/>
      <c r="F41" s="27"/>
    </row>
    <row r="42" spans="1:6" ht="27.75" customHeight="1">
      <c r="A42" s="2" t="s">
        <v>90</v>
      </c>
      <c r="B42" s="94" t="s">
        <v>124</v>
      </c>
      <c r="C42" s="95"/>
      <c r="D42" s="5" t="s">
        <v>89</v>
      </c>
      <c r="E42" s="27"/>
      <c r="F42" s="27"/>
    </row>
    <row r="43" spans="1:7" ht="15" customHeight="1">
      <c r="A43" s="2" t="s">
        <v>18</v>
      </c>
      <c r="B43" s="98" t="s">
        <v>91</v>
      </c>
      <c r="C43" s="99"/>
      <c r="D43" s="5" t="s">
        <v>89</v>
      </c>
      <c r="E43" s="27">
        <v>45.683260786711344</v>
      </c>
      <c r="F43" s="27">
        <f>'[4]12 месяцев'!$F$15/1000</f>
        <v>35.384</v>
      </c>
      <c r="G43" s="1" t="s">
        <v>144</v>
      </c>
    </row>
    <row r="44" spans="1:7" ht="15" customHeight="1">
      <c r="A44" s="2" t="s">
        <v>19</v>
      </c>
      <c r="B44" s="98" t="s">
        <v>92</v>
      </c>
      <c r="C44" s="99"/>
      <c r="D44" s="5" t="s">
        <v>89</v>
      </c>
      <c r="E44" s="28">
        <v>20.493</v>
      </c>
      <c r="F44" s="28">
        <f>('[5]2012'!$E$27+'[4]12 месяцев'!$F$17)/1000</f>
        <v>34.905</v>
      </c>
      <c r="G44" s="1" t="s">
        <v>145</v>
      </c>
    </row>
    <row r="45" spans="1:7" ht="15" customHeight="1">
      <c r="A45" s="2" t="s">
        <v>93</v>
      </c>
      <c r="B45" s="81" t="s">
        <v>115</v>
      </c>
      <c r="C45" s="82"/>
      <c r="D45" s="5" t="s">
        <v>89</v>
      </c>
      <c r="E45" s="27">
        <v>7.013</v>
      </c>
      <c r="F45" s="27">
        <f>'[7]Показатели фин.хоз.'!$F$45</f>
        <v>7.346</v>
      </c>
      <c r="G45" s="1" t="s">
        <v>148</v>
      </c>
    </row>
    <row r="46" spans="1:7" ht="15" customHeight="1">
      <c r="A46" s="2" t="s">
        <v>94</v>
      </c>
      <c r="B46" s="81" t="s">
        <v>95</v>
      </c>
      <c r="C46" s="82"/>
      <c r="D46" s="5" t="s">
        <v>89</v>
      </c>
      <c r="E46" s="27">
        <v>13.48</v>
      </c>
      <c r="F46" s="27">
        <f>'[7]Показатели фин.хоз.'!$F$46</f>
        <v>27.559</v>
      </c>
      <c r="G46" s="1" t="s">
        <v>149</v>
      </c>
    </row>
    <row r="47" spans="1:6" ht="15" customHeight="1">
      <c r="A47" s="2" t="s">
        <v>20</v>
      </c>
      <c r="B47" s="98" t="s">
        <v>96</v>
      </c>
      <c r="C47" s="99"/>
      <c r="D47" s="5" t="s">
        <v>49</v>
      </c>
      <c r="E47" s="44">
        <v>0.01084769555698588</v>
      </c>
      <c r="F47" s="44">
        <f>F48/(157.584+35.384)</f>
        <v>0.025615646117490978</v>
      </c>
    </row>
    <row r="48" spans="1:7" ht="15" customHeight="1">
      <c r="A48" s="2" t="s">
        <v>21</v>
      </c>
      <c r="B48" s="94" t="s">
        <v>97</v>
      </c>
      <c r="C48" s="95"/>
      <c r="D48" s="5" t="s">
        <v>98</v>
      </c>
      <c r="E48" s="27">
        <v>2.276963840498007</v>
      </c>
      <c r="F48" s="64">
        <f>4.412+0.531</f>
        <v>4.943</v>
      </c>
      <c r="G48" s="1" t="s">
        <v>150</v>
      </c>
    </row>
    <row r="49" spans="1:6" ht="15" customHeight="1">
      <c r="A49" s="2" t="s">
        <v>22</v>
      </c>
      <c r="B49" s="98" t="s">
        <v>99</v>
      </c>
      <c r="C49" s="99"/>
      <c r="D49" s="5" t="s">
        <v>45</v>
      </c>
      <c r="E49" s="27">
        <v>35.71</v>
      </c>
      <c r="F49" s="27">
        <f>'[6]Показатели фин.хоз. Заполярный'!E49+'[6]Показатели фин.хоз. Никель'!E49</f>
        <v>52.010000000000005</v>
      </c>
    </row>
    <row r="50" spans="1:6" ht="15" customHeight="1">
      <c r="A50" s="2" t="s">
        <v>23</v>
      </c>
      <c r="B50" s="98" t="s">
        <v>100</v>
      </c>
      <c r="C50" s="99"/>
      <c r="D50" s="5" t="s">
        <v>45</v>
      </c>
      <c r="E50" s="27">
        <v>3.1799999999999997</v>
      </c>
      <c r="F50" s="27">
        <f>'[6]Показатели фин.хоз. Заполярный'!E50+'[6]Показатели фин.хоз. Никель'!E50</f>
        <v>4.38</v>
      </c>
    </row>
    <row r="51" spans="1:6" ht="15" customHeight="1">
      <c r="A51" s="2" t="s">
        <v>24</v>
      </c>
      <c r="B51" s="98" t="s">
        <v>101</v>
      </c>
      <c r="C51" s="99"/>
      <c r="D51" s="5" t="s">
        <v>46</v>
      </c>
      <c r="E51" s="38"/>
      <c r="F51" s="38"/>
    </row>
    <row r="52" spans="1:6" ht="15" customHeight="1">
      <c r="A52" s="2" t="s">
        <v>25</v>
      </c>
      <c r="B52" s="98" t="s">
        <v>102</v>
      </c>
      <c r="C52" s="99"/>
      <c r="D52" s="5" t="s">
        <v>46</v>
      </c>
      <c r="E52" s="38">
        <v>1</v>
      </c>
      <c r="F52" s="38">
        <v>1</v>
      </c>
    </row>
    <row r="53" spans="1:7" ht="15" customHeight="1">
      <c r="A53" s="2" t="s">
        <v>26</v>
      </c>
      <c r="B53" s="98" t="s">
        <v>103</v>
      </c>
      <c r="C53" s="99"/>
      <c r="D53" s="5" t="s">
        <v>46</v>
      </c>
      <c r="E53" s="38">
        <v>29</v>
      </c>
      <c r="F53" s="38">
        <f>'[6]Показатели фин.хоз. Заполярный'!$E$53+'[6]Показатели фин.хоз. Никель'!$E$53</f>
        <v>38</v>
      </c>
      <c r="G53" s="1" t="s">
        <v>146</v>
      </c>
    </row>
    <row r="54" spans="1:6" ht="15" customHeight="1">
      <c r="A54" s="2" t="s">
        <v>27</v>
      </c>
      <c r="B54" s="98" t="s">
        <v>104</v>
      </c>
      <c r="C54" s="99"/>
      <c r="D54" s="5" t="s">
        <v>48</v>
      </c>
      <c r="E54" s="38">
        <v>7</v>
      </c>
      <c r="F54" s="38">
        <f>'[6]Показатели фин.хоз. Заполярный'!$E$54+'[6]Показатели фин.хоз. Никель'!$E$54</f>
        <v>8</v>
      </c>
    </row>
    <row r="55" spans="1:6" ht="26.25" customHeight="1">
      <c r="A55" s="2" t="s">
        <v>28</v>
      </c>
      <c r="B55" s="98" t="s">
        <v>105</v>
      </c>
      <c r="C55" s="99"/>
      <c r="D55" s="5" t="s">
        <v>106</v>
      </c>
      <c r="E55" s="27"/>
      <c r="F55" s="27"/>
    </row>
    <row r="56" spans="1:6" ht="27" customHeight="1">
      <c r="A56" s="2" t="s">
        <v>29</v>
      </c>
      <c r="B56" s="98" t="s">
        <v>107</v>
      </c>
      <c r="C56" s="99"/>
      <c r="D56" s="5" t="s">
        <v>108</v>
      </c>
      <c r="E56" s="27"/>
      <c r="F56" s="27"/>
    </row>
    <row r="57" spans="1:6" ht="24" customHeight="1">
      <c r="A57" s="30" t="s">
        <v>30</v>
      </c>
      <c r="B57" s="102" t="s">
        <v>116</v>
      </c>
      <c r="C57" s="103"/>
      <c r="D57" s="35" t="s">
        <v>109</v>
      </c>
      <c r="E57" s="29"/>
      <c r="F57" s="29"/>
    </row>
    <row r="58" spans="1:6" ht="12" thickBot="1">
      <c r="A58" s="39" t="s">
        <v>31</v>
      </c>
      <c r="B58" s="100" t="s">
        <v>13</v>
      </c>
      <c r="C58" s="101"/>
      <c r="D58" s="40"/>
      <c r="E58" s="41"/>
      <c r="F58" s="41"/>
    </row>
  </sheetData>
  <sheetProtection/>
  <mergeCells count="52">
    <mergeCell ref="A4:F4"/>
    <mergeCell ref="B55:C55"/>
    <mergeCell ref="B42:C42"/>
    <mergeCell ref="B54:C54"/>
    <mergeCell ref="B43:C43"/>
    <mergeCell ref="B44:C44"/>
    <mergeCell ref="B41:C41"/>
    <mergeCell ref="B50:C50"/>
    <mergeCell ref="B51:C51"/>
    <mergeCell ref="B52:C52"/>
    <mergeCell ref="B36:C36"/>
    <mergeCell ref="B37:C37"/>
    <mergeCell ref="B38:C38"/>
    <mergeCell ref="B46:C46"/>
    <mergeCell ref="B47:C47"/>
    <mergeCell ref="B39:C39"/>
    <mergeCell ref="B40:C40"/>
    <mergeCell ref="B45:C45"/>
    <mergeCell ref="B58:C58"/>
    <mergeCell ref="B56:C56"/>
    <mergeCell ref="B57:C57"/>
    <mergeCell ref="B48:C48"/>
    <mergeCell ref="B49:C49"/>
    <mergeCell ref="B53:C53"/>
    <mergeCell ref="B22:C22"/>
    <mergeCell ref="B33:C33"/>
    <mergeCell ref="B28:C28"/>
    <mergeCell ref="B35:C35"/>
    <mergeCell ref="B29:C29"/>
    <mergeCell ref="B31:C31"/>
    <mergeCell ref="B32:C32"/>
    <mergeCell ref="B30:C30"/>
    <mergeCell ref="B11:C11"/>
    <mergeCell ref="B17:C17"/>
    <mergeCell ref="B34:C34"/>
    <mergeCell ref="B23:C23"/>
    <mergeCell ref="B24:C24"/>
    <mergeCell ref="B25:C25"/>
    <mergeCell ref="B26:C26"/>
    <mergeCell ref="B27:C27"/>
    <mergeCell ref="B21:C21"/>
    <mergeCell ref="B18:C18"/>
    <mergeCell ref="B20:C20"/>
    <mergeCell ref="B12:C12"/>
    <mergeCell ref="B19:C19"/>
    <mergeCell ref="A13:A16"/>
    <mergeCell ref="B13:B16"/>
    <mergeCell ref="B6:C6"/>
    <mergeCell ref="B7:C7"/>
    <mergeCell ref="B9:C9"/>
    <mergeCell ref="B8:C8"/>
    <mergeCell ref="B10:C10"/>
  </mergeCell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6.8515625" style="1" customWidth="1"/>
    <col min="2" max="2" width="55.140625" style="1" customWidth="1"/>
    <col min="3" max="3" width="40.7109375" style="1" customWidth="1"/>
    <col min="4" max="4" width="3.7109375" style="1" customWidth="1"/>
    <col min="5" max="16384" width="9.140625" style="1" customWidth="1"/>
  </cols>
  <sheetData>
    <row r="1" spans="1:4" ht="11.25">
      <c r="A1" s="18" t="s">
        <v>131</v>
      </c>
      <c r="C1" s="7" t="s">
        <v>110</v>
      </c>
      <c r="D1" s="46"/>
    </row>
    <row r="2" ht="11.25">
      <c r="D2" s="46"/>
    </row>
    <row r="3" spans="1:4" ht="11.25">
      <c r="A3" s="106" t="s">
        <v>125</v>
      </c>
      <c r="B3" s="106"/>
      <c r="C3" s="47" t="s">
        <v>132</v>
      </c>
      <c r="D3" s="46"/>
    </row>
    <row r="4" spans="1:5" ht="11.25">
      <c r="A4" s="107" t="s">
        <v>126</v>
      </c>
      <c r="B4" s="107"/>
      <c r="C4" s="108" t="s">
        <v>133</v>
      </c>
      <c r="D4" s="48"/>
      <c r="E4" s="48"/>
    </row>
    <row r="5" spans="1:5" ht="11.25">
      <c r="A5" s="107"/>
      <c r="B5" s="107"/>
      <c r="C5" s="108"/>
      <c r="D5" s="48"/>
      <c r="E5" s="48"/>
    </row>
    <row r="7" ht="11.25">
      <c r="C7" s="45" t="s">
        <v>141</v>
      </c>
    </row>
    <row r="8" spans="1:3" ht="38.25" customHeight="1">
      <c r="A8" s="72" t="s">
        <v>134</v>
      </c>
      <c r="B8" s="73"/>
      <c r="C8" s="74"/>
    </row>
    <row r="9" spans="1:3" ht="12" thickBot="1">
      <c r="A9" s="8"/>
      <c r="B9" s="8"/>
      <c r="C9" s="8"/>
    </row>
    <row r="10" spans="1:3" ht="23.25" thickBot="1">
      <c r="A10" s="49" t="s">
        <v>0</v>
      </c>
      <c r="B10" s="50" t="s">
        <v>1</v>
      </c>
      <c r="C10" s="43" t="s">
        <v>3</v>
      </c>
    </row>
    <row r="11" spans="1:3" ht="12" thickBot="1">
      <c r="A11" s="51">
        <v>1</v>
      </c>
      <c r="B11" s="52">
        <f>A11+1</f>
        <v>2</v>
      </c>
      <c r="C11" s="53">
        <f>B11+1</f>
        <v>3</v>
      </c>
    </row>
    <row r="12" spans="1:3" ht="34.5" customHeight="1">
      <c r="A12" s="54">
        <v>1</v>
      </c>
      <c r="B12" s="55" t="s">
        <v>135</v>
      </c>
      <c r="C12" s="56">
        <v>0</v>
      </c>
    </row>
    <row r="13" spans="1:3" ht="34.5" customHeight="1">
      <c r="A13" s="57">
        <v>2</v>
      </c>
      <c r="B13" s="31" t="s">
        <v>136</v>
      </c>
      <c r="C13" s="56">
        <v>0</v>
      </c>
    </row>
    <row r="14" spans="1:3" ht="34.5" customHeight="1">
      <c r="A14" s="58">
        <v>3</v>
      </c>
      <c r="B14" s="31" t="s">
        <v>137</v>
      </c>
      <c r="C14" s="38">
        <v>0</v>
      </c>
    </row>
    <row r="15" spans="1:3" ht="34.5" customHeight="1">
      <c r="A15" s="58">
        <v>4</v>
      </c>
      <c r="B15" s="31" t="s">
        <v>138</v>
      </c>
      <c r="C15" s="38">
        <v>0</v>
      </c>
    </row>
    <row r="16" spans="1:3" ht="34.5" customHeight="1">
      <c r="A16" s="59">
        <v>5</v>
      </c>
      <c r="B16" s="31" t="s">
        <v>139</v>
      </c>
      <c r="C16" s="38">
        <v>47</v>
      </c>
    </row>
    <row r="17" spans="1:3" ht="34.5" customHeight="1" thickBot="1">
      <c r="A17" s="60">
        <v>6</v>
      </c>
      <c r="B17" s="61" t="s">
        <v>140</v>
      </c>
      <c r="C17" s="62">
        <v>0</v>
      </c>
    </row>
  </sheetData>
  <sheetProtection/>
  <mergeCells count="4">
    <mergeCell ref="A3:B3"/>
    <mergeCell ref="A4:B5"/>
    <mergeCell ref="C4:C5"/>
    <mergeCell ref="A8:C8"/>
  </mergeCells>
  <dataValidations count="1">
    <dataValidation type="whole" allowBlank="1" showInputMessage="1" showErrorMessage="1" sqref="C12:C17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421875" style="1" customWidth="1"/>
    <col min="2" max="2" width="50.7109375" style="1" customWidth="1"/>
    <col min="3" max="3" width="37.57421875" style="1" customWidth="1"/>
    <col min="4" max="4" width="3.7109375" style="1" customWidth="1"/>
    <col min="5" max="16384" width="9.140625" style="1" customWidth="1"/>
  </cols>
  <sheetData>
    <row r="1" spans="1:3" ht="12" customHeight="1">
      <c r="A1" s="18" t="s">
        <v>153</v>
      </c>
      <c r="C1" s="7" t="s">
        <v>110</v>
      </c>
    </row>
    <row r="3" s="109" customFormat="1" ht="26.25" customHeight="1"/>
    <row r="4" spans="1:3" ht="39.75" customHeight="1">
      <c r="A4" s="72" t="s">
        <v>154</v>
      </c>
      <c r="B4" s="73"/>
      <c r="C4" s="74"/>
    </row>
    <row r="5" spans="1:3" ht="12" thickBot="1">
      <c r="A5" s="8"/>
      <c r="B5" s="8"/>
      <c r="C5" s="8"/>
    </row>
    <row r="6" spans="1:3" ht="12" thickBot="1">
      <c r="A6" s="49" t="s">
        <v>0</v>
      </c>
      <c r="B6" s="50" t="s">
        <v>1</v>
      </c>
      <c r="C6" s="43" t="s">
        <v>3</v>
      </c>
    </row>
    <row r="7" spans="1:3" ht="12" thickBot="1">
      <c r="A7" s="51">
        <v>1</v>
      </c>
      <c r="B7" s="52">
        <f>A7+1</f>
        <v>2</v>
      </c>
      <c r="C7" s="53">
        <f>B7+1</f>
        <v>3</v>
      </c>
    </row>
    <row r="8" spans="1:3" ht="47.25" customHeight="1">
      <c r="A8" s="57">
        <v>1</v>
      </c>
      <c r="B8" s="55" t="s">
        <v>155</v>
      </c>
      <c r="C8" s="110">
        <v>0</v>
      </c>
    </row>
    <row r="9" spans="1:3" ht="47.25" customHeight="1">
      <c r="A9" s="58">
        <v>2</v>
      </c>
      <c r="B9" s="31" t="s">
        <v>156</v>
      </c>
      <c r="C9" s="110">
        <v>0</v>
      </c>
    </row>
    <row r="10" spans="1:3" ht="47.25" customHeight="1">
      <c r="A10" s="59">
        <v>3</v>
      </c>
      <c r="B10" s="32" t="s">
        <v>157</v>
      </c>
      <c r="C10" s="110">
        <v>0</v>
      </c>
    </row>
    <row r="11" spans="1:3" ht="47.25" customHeight="1" thickBot="1">
      <c r="A11" s="60">
        <v>4</v>
      </c>
      <c r="B11" s="61" t="s">
        <v>158</v>
      </c>
      <c r="C11" s="110">
        <v>0</v>
      </c>
    </row>
  </sheetData>
  <sheetProtection/>
  <mergeCells count="1">
    <mergeCell ref="A4:C4"/>
  </mergeCells>
  <dataValidations count="1">
    <dataValidation type="decimal" allowBlank="1" showInputMessage="1" showErrorMessage="1" sqref="C8:C11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2011-12-23T06:43:24Z</cp:lastPrinted>
  <dcterms:created xsi:type="dcterms:W3CDTF">2010-12-06T09:10:43Z</dcterms:created>
  <dcterms:modified xsi:type="dcterms:W3CDTF">2013-03-28T15:02:49Z</dcterms:modified>
  <cp:category/>
  <cp:version/>
  <cp:contentType/>
  <cp:contentStatus/>
</cp:coreProperties>
</file>