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3200" firstSheet="1" activeTab="3"/>
  </bookViews>
  <sheets>
    <sheet name="Тарифы" sheetId="1" state="hidden" r:id="rId1"/>
    <sheet name="Тарифы 2010" sheetId="2" r:id="rId2"/>
    <sheet name="Показатели фин.хоз. план 2010" sheetId="3" r:id="rId3"/>
    <sheet name="Показатели фин.хоз. факт 2010" sheetId="4" r:id="rId4"/>
    <sheet name="Характеристики товара(услуги)" sheetId="5" r:id="rId5"/>
    <sheet name="Доступ к товару( услуге)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kind_of_activity">'[2]Показатели фин.хоз.'!$B$19:$B$21</definedName>
    <definedName name="_xlnm.Print_Area" localSheetId="3">'Показатели фин.хоз. факт 2010'!$A$1:$F$71</definedName>
  </definedNames>
  <calcPr fullCalcOnLoad="1"/>
</workbook>
</file>

<file path=xl/comments5.xml><?xml version="1.0" encoding="utf-8"?>
<comments xmlns="http://schemas.openxmlformats.org/spreadsheetml/2006/main">
  <authors>
    <author>JachmenyovaTV</author>
  </authors>
  <commentList>
    <comment ref="D12" authorId="0">
      <text>
        <r>
          <rPr>
            <b/>
            <sz val="8"/>
            <rFont val="Tahoma"/>
            <family val="2"/>
          </rPr>
          <t>JachmenyovaTV:</t>
        </r>
        <r>
          <rPr>
            <sz val="8"/>
            <rFont val="Tahoma"/>
            <family val="2"/>
          </rPr>
          <t xml:space="preserve">
Заполярный - 6 точек отбора проб 1 раз в месяц, Никель - 4 точки отбора проб 1 раз в месяц</t>
        </r>
      </text>
    </comment>
  </commentList>
</comments>
</file>

<file path=xl/sharedStrings.xml><?xml version="1.0" encoding="utf-8"?>
<sst xmlns="http://schemas.openxmlformats.org/spreadsheetml/2006/main" count="521" uniqueCount="310">
  <si>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</si>
  <si>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</si>
  <si>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</si>
  <si>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</si>
  <si>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</si>
  <si>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</si>
  <si>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</si>
  <si>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</si>
  <si>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1</t>
  </si>
  <si>
    <t>1.1</t>
  </si>
  <si>
    <t>Население:</t>
  </si>
  <si>
    <t>1.1.1</t>
  </si>
  <si>
    <t>одноставочный</t>
  </si>
  <si>
    <t>руб./куб. м</t>
  </si>
  <si>
    <t>1.1.2</t>
  </si>
  <si>
    <t>двухставочный:</t>
  </si>
  <si>
    <t>1.1.2.1</t>
  </si>
  <si>
    <t>1.1.2.2</t>
  </si>
  <si>
    <t>тыс. руб. в месяц/ куб. м/ч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</si>
  <si>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</si>
  <si>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</si>
  <si>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</si>
  <si>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</si>
  <si>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</si>
  <si>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</si>
  <si>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</si>
  <si>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</si>
  <si>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</si>
  <si>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>1.3.2</t>
  </si>
  <si>
    <t>1.3.2.1</t>
  </si>
  <si>
    <t>1.3.2.2</t>
  </si>
  <si>
    <t>2</t>
  </si>
  <si>
    <t>2.1</t>
  </si>
  <si>
    <t>2.2</t>
  </si>
  <si>
    <t>2.3</t>
  </si>
  <si>
    <t>3</t>
  </si>
  <si>
    <t>4</t>
  </si>
  <si>
    <t>руб./куб. м/час</t>
  </si>
  <si>
    <t>5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</si>
  <si>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</si>
  <si>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</si>
  <si>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</si>
  <si>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</si>
  <si>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</si>
  <si>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</si>
  <si>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</si>
  <si>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</si>
  <si>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6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</si>
  <si>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</si>
  <si>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</si>
  <si>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</si>
  <si>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</si>
  <si>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</si>
  <si>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</si>
  <si>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</si>
  <si>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</si>
  <si>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</si>
  <si>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</si>
  <si>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</si>
  <si>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</si>
  <si>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</si>
  <si>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17.1</t>
  </si>
  <si>
    <t>17.2</t>
  </si>
  <si>
    <t>18</t>
  </si>
  <si>
    <t>19</t>
  </si>
  <si>
    <t>Справочно: количество выданных техусловий на подключение</t>
  </si>
  <si>
    <t>вид регулируемой деятельности</t>
  </si>
  <si>
    <t>x</t>
  </si>
  <si>
    <t>выручка от регулируемой деятельности</t>
  </si>
  <si>
    <t>тыс.руб.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</si>
  <si>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</si>
  <si>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</si>
  <si>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</si>
  <si>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</si>
  <si>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</si>
  <si>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</si>
  <si>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</si>
  <si>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</si>
  <si>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</si>
  <si>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</si>
  <si>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</si>
  <si>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</si>
  <si>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</si>
  <si>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</si>
  <si>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</si>
  <si>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</si>
  <si>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</si>
  <si>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</si>
  <si>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</si>
  <si>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</si>
  <si>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</si>
  <si>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</si>
  <si>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</si>
  <si>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</si>
  <si>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</si>
  <si>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</si>
  <si>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</si>
  <si>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</si>
  <si>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</si>
  <si>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</si>
  <si>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3.8.1</t>
  </si>
  <si>
    <t>3.8.2</t>
  </si>
  <si>
    <t>отчисления на социальные нужды</t>
  </si>
  <si>
    <t>3.9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</si>
  <si>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</si>
  <si>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</si>
  <si>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</si>
  <si>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</si>
  <si>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</si>
  <si>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</si>
  <si>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</si>
  <si>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</si>
  <si>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</si>
  <si>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</si>
  <si>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</si>
  <si>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</si>
  <si>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</si>
  <si>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</si>
  <si>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</si>
  <si>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</si>
  <si>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</si>
  <si>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тыс.куб.м</t>
  </si>
  <si>
    <t>км</t>
  </si>
  <si>
    <t>ед.</t>
  </si>
  <si>
    <t>Исполнитель</t>
  </si>
  <si>
    <t>Срок предоставления</t>
  </si>
  <si>
    <t>не позднее 30 дней со дня принятия тарифа  на очередной период регулирования.</t>
  </si>
  <si>
    <t>ПЭУ</t>
  </si>
  <si>
    <t>а</t>
  </si>
  <si>
    <t>б</t>
  </si>
  <si>
    <t>в</t>
  </si>
  <si>
    <t>г</t>
  </si>
  <si>
    <t>д</t>
  </si>
  <si>
    <t>е</t>
  </si>
  <si>
    <t>з</t>
  </si>
  <si>
    <t>и</t>
  </si>
  <si>
    <t>к</t>
  </si>
  <si>
    <t>л</t>
  </si>
  <si>
    <t>м</t>
  </si>
  <si>
    <t>н</t>
  </si>
  <si>
    <t>Источник официального опубликования</t>
  </si>
  <si>
    <t>Примечание</t>
  </si>
  <si>
    <t>Утвержденные тарифы на холодную воду, в том числе:</t>
  </si>
  <si>
    <t>ставка платы за потребление холодной воды</t>
  </si>
  <si>
    <t>ставка платы за содержание системы холодного водоснабжения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</si>
  <si>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</si>
  <si>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</si>
  <si>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</si>
  <si>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</si>
  <si>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</si>
  <si>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</si>
  <si>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</si>
  <si>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</si>
  <si>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</si>
  <si>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</si>
  <si>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</si>
  <si>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</si>
  <si>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</si>
  <si>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</si>
  <si>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</si>
  <si>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</si>
  <si>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</si>
  <si>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</si>
  <si>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</si>
  <si>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</si>
  <si>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</si>
  <si>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</si>
  <si>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</si>
  <si>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</si>
  <si>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</si>
  <si>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</si>
  <si>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</si>
  <si>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</si>
  <si>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</si>
  <si>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</si>
  <si>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</si>
  <si>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тыс.кВт*ч</t>
  </si>
  <si>
    <t>Расходы на реагенты:</t>
  </si>
  <si>
    <t>чел.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</si>
  <si>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</si>
  <si>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</si>
  <si>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</si>
  <si>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</si>
  <si>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</si>
  <si>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</si>
  <si>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</si>
  <si>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</si>
  <si>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</si>
  <si>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</si>
  <si>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</si>
  <si>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</si>
  <si>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</si>
  <si>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</si>
  <si>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</si>
  <si>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</si>
  <si>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</si>
  <si>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</si>
  <si>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</si>
  <si>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</si>
  <si>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</si>
  <si>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</si>
  <si>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</si>
  <si>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</si>
  <si>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</si>
  <si>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</si>
  <si>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</si>
  <si>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</si>
  <si>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</si>
  <si>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</si>
  <si>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</si>
  <si>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</si>
  <si>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п.34 Стандарта раскрытия информации</t>
  </si>
  <si>
    <t>Оказание услуг в сфере водоснабжения</t>
  </si>
  <si>
    <t>п.36 Стандарта раскрытия информации</t>
  </si>
  <si>
    <t>о</t>
  </si>
  <si>
    <t>п</t>
  </si>
  <si>
    <t>р</t>
  </si>
  <si>
    <t>с</t>
  </si>
  <si>
    <t>т</t>
  </si>
  <si>
    <t>у</t>
  </si>
  <si>
    <t>п.36</t>
  </si>
  <si>
    <t>п.37 Стандарта раскрытия информации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</si>
  <si>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</si>
  <si>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</si>
  <si>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</si>
  <si>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</si>
  <si>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</si>
  <si>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п.40 Стандарта раскрытия информации</t>
  </si>
  <si>
    <t>п.37</t>
  </si>
  <si>
    <t>ВОДОСНАБЖЕНИЕ</t>
  </si>
  <si>
    <t>№ п/п в Стандарте</t>
  </si>
  <si>
    <t>от 29.11.2010 № 37/1</t>
  </si>
  <si>
    <t>Инвестиций нет</t>
  </si>
  <si>
    <t>Чтобы выйти на утвержденный тариф мы закладываем убытки</t>
  </si>
  <si>
    <t>Не поднимаем</t>
  </si>
  <si>
    <t>Стоимость ОС на конец периода</t>
  </si>
  <si>
    <t>Потери</t>
  </si>
  <si>
    <t>общепроизводственные (цеховые) расходы, в том числе:</t>
  </si>
  <si>
    <t>общехозяйственные (управленческие) расходы, в том числе:</t>
  </si>
  <si>
    <t>Управление по тарифному регулированию Мурманской области</t>
  </si>
  <si>
    <t>Информация по тарифу на услуги водоснабжения (услуги по передаче хозпитьевой воды) ОАО "Кольская ГМК" пл. Заполярный</t>
  </si>
  <si>
    <t>Фактические 2010 г.</t>
  </si>
  <si>
    <t>плановые (учтенные в  тарифе ) 2011 г.</t>
  </si>
  <si>
    <t>от 16.11.2009 № 39/3</t>
  </si>
  <si>
    <t xml:space="preserve">Управление по тарифному регулированию Мурманской области; </t>
  </si>
  <si>
    <t>Информация по тарифу на услуги водоснабжения ОАО "Кольская ГМК" пл. Заполярный-Никель</t>
  </si>
  <si>
    <t>Информация по тарифу на услуги водоснабжению ОАО "Кольская ГМК" пл. Заполярный-Никель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</si>
  <si>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ОАО "Кольская ГМК" пл. Заполярный-Никель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</si>
  <si>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ОАО "Кольская ГМК" пл. Заполярный-Никель</t>
  </si>
  <si>
    <r>
      <t xml:space="preserve">п.36 </t>
    </r>
    <r>
      <rPr>
        <sz val="11"/>
        <rFont val="Times New Roman"/>
        <family val="1"/>
      </rPr>
      <t>(б,в,г,е)</t>
    </r>
  </si>
  <si>
    <t>Структура основных производственных затрат в расчете тарифа на услуги по передаче хозпитьевой воды, оказываемые ОАО "Кольская ГМК" для потребителей пл. Заполярный</t>
  </si>
  <si>
    <t>Статьи затрат</t>
  </si>
  <si>
    <t>Един. Измер.</t>
  </si>
  <si>
    <t>2010утв</t>
  </si>
  <si>
    <t>2009отч.</t>
  </si>
  <si>
    <t>утвержденный от 16.11.2009г. на 2010 г.</t>
  </si>
  <si>
    <t xml:space="preserve"> факт за 2009 г.</t>
  </si>
  <si>
    <t>пояснения</t>
  </si>
  <si>
    <t>планов. смета</t>
  </si>
  <si>
    <t>фактич. смета</t>
  </si>
  <si>
    <t>ож. смета</t>
  </si>
  <si>
    <t>всего, тыс.руб</t>
  </si>
  <si>
    <r>
      <t>в руб на 1 м</t>
    </r>
    <r>
      <rPr>
        <vertAlign val="superscript"/>
        <sz val="10"/>
        <rFont val="Times New Roman"/>
        <family val="1"/>
      </rPr>
      <t>3</t>
    </r>
  </si>
  <si>
    <t>I.</t>
  </si>
  <si>
    <t xml:space="preserve">Объем реализации  </t>
  </si>
  <si>
    <r>
      <t xml:space="preserve">тм </t>
    </r>
    <r>
      <rPr>
        <vertAlign val="superscript"/>
        <sz val="10"/>
        <rFont val="Times New Roman"/>
        <family val="1"/>
      </rPr>
      <t>3</t>
    </r>
  </si>
  <si>
    <t xml:space="preserve"> в т.ч. сторонним потреб.</t>
  </si>
  <si>
    <t>"-"</t>
  </si>
  <si>
    <t>электроэнергия:</t>
  </si>
  <si>
    <t>II.</t>
  </si>
  <si>
    <t>Расходы по реализации:</t>
  </si>
  <si>
    <t>В тарифе на 2010г:  314,4 тыс.квтч, по 1 144,4 руб/т.квтч</t>
  </si>
  <si>
    <t>Плата за забор воды и сброс сточных вод</t>
  </si>
  <si>
    <t>В тарифе на 2010г: 1206 тыс.квтч, по 1136 руб/т.квтч</t>
  </si>
  <si>
    <t>Материалы</t>
  </si>
  <si>
    <t>тыс.руб</t>
  </si>
  <si>
    <t xml:space="preserve">Электроэнергия </t>
  </si>
  <si>
    <t>Фактически за 2009г: 312,2 тыс.квтч, по 1 010 руб/т.квтч</t>
  </si>
  <si>
    <t xml:space="preserve">Воздух </t>
  </si>
  <si>
    <t>Затраты на оплату труда</t>
  </si>
  <si>
    <t xml:space="preserve"> в т.ч. на оплату труда технологов</t>
  </si>
  <si>
    <t>Страховые взносы</t>
  </si>
  <si>
    <t>информация по основным фондам:</t>
  </si>
  <si>
    <t>Амортизация</t>
  </si>
  <si>
    <t>В тарифе на 2010г:стоим ОФ 3 563,2 т.р, ввод 0 т.р, выбытие 0 т.р</t>
  </si>
  <si>
    <t>Ареда Д ОАО "Печенгабыт"</t>
  </si>
  <si>
    <t>Выполнение ремонтных работ</t>
  </si>
  <si>
    <t>Фактически за 2009г: среднегодовая стоим ОФ 3 577,3 т.р, ввод 248,7 т.р, выбытие 0</t>
  </si>
  <si>
    <t>Прочие прямые расходы</t>
  </si>
  <si>
    <t xml:space="preserve">          материалы</t>
  </si>
  <si>
    <t xml:space="preserve">         услуги цехов</t>
  </si>
  <si>
    <t xml:space="preserve">        прочие расходы</t>
  </si>
  <si>
    <t>Общепроизводственные расходы</t>
  </si>
  <si>
    <t>Итого цеховая себестоимость</t>
  </si>
  <si>
    <t>в т.ч. товарной продукции</t>
  </si>
  <si>
    <t>Общехозяйственные расходы тов.выпуска</t>
  </si>
  <si>
    <t>Процент общехозяйственных расходов</t>
  </si>
  <si>
    <t>Производственная себестоимость тов. продукции</t>
  </si>
  <si>
    <r>
      <t>Производст. себестоим ,  1м</t>
    </r>
    <r>
      <rPr>
        <b/>
        <i/>
        <vertAlign val="superscript"/>
        <sz val="11"/>
        <rFont val="Times New Roman"/>
        <family val="1"/>
      </rPr>
      <t>з</t>
    </r>
  </si>
  <si>
    <r>
      <t>руб/ м</t>
    </r>
    <r>
      <rPr>
        <b/>
        <vertAlign val="superscript"/>
        <sz val="8"/>
        <rFont val="Times New Roman"/>
        <family val="1"/>
      </rPr>
      <t>з</t>
    </r>
  </si>
  <si>
    <t>Прибыль+(убытки"-") от реализации</t>
  </si>
  <si>
    <t>Рентабельность% ( - убытки %)</t>
  </si>
  <si>
    <t>III.</t>
  </si>
  <si>
    <t>Выручка от реализации товарной продукции :</t>
  </si>
  <si>
    <t xml:space="preserve">Тариф на передачу 1 м3 </t>
  </si>
  <si>
    <t>руб/ мз</t>
  </si>
  <si>
    <t>коэфф отнесения затрат на сторонних</t>
  </si>
  <si>
    <t xml:space="preserve">Инвестиции по факту 2008г=29473т.р. На сторонних = </t>
  </si>
  <si>
    <t>амортизация на сторонних</t>
  </si>
  <si>
    <t>инв из прибыли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</si>
</sst>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"/>
    <numFmt numFmtId="168" formatCode="#,##0.0"/>
    <numFmt numFmtId="169" formatCode="#,##0.0_р_.;\-#,##0.0_р_.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name val="Arial Cyr"/>
      <family val="0"/>
    </font>
    <font>
      <sz val="8"/>
      <name val="Calibri"/>
      <family val="2"/>
    </font>
    <font>
      <sz val="9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color indexed="16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b/>
      <vertAlign val="superscript"/>
      <sz val="8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14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 indent="1"/>
      <protection/>
    </xf>
    <xf numFmtId="164" fontId="2" fillId="0" borderId="19" xfId="0" applyNumberFormat="1" applyFont="1" applyFill="1" applyBorder="1" applyAlignment="1" applyProtection="1">
      <alignment vertical="center" wrapText="1"/>
      <protection/>
    </xf>
    <xf numFmtId="14" fontId="2" fillId="0" borderId="19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horizontal="left" vertical="center" wrapText="1" indent="2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 shrinkToFit="1" readingOrder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 indent="2"/>
      <protection/>
    </xf>
    <xf numFmtId="0" fontId="2" fillId="0" borderId="17" xfId="0" applyFont="1" applyBorder="1" applyAlignment="1" applyProtection="1">
      <alignment horizontal="left" vertical="center" wrapText="1" indent="3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164" fontId="2" fillId="34" borderId="19" xfId="0" applyNumberFormat="1" applyFont="1" applyFill="1" applyBorder="1" applyAlignment="1" applyProtection="1">
      <alignment vertical="center" wrapText="1"/>
      <protection locked="0"/>
    </xf>
    <xf numFmtId="14" fontId="2" fillId="34" borderId="19" xfId="0" applyNumberFormat="1" applyFont="1" applyFill="1" applyBorder="1" applyAlignment="1" applyProtection="1">
      <alignment vertical="center" wrapText="1"/>
      <protection locked="0"/>
    </xf>
    <xf numFmtId="49" fontId="2" fillId="34" borderId="19" xfId="0" applyNumberFormat="1" applyFont="1" applyFill="1" applyBorder="1" applyAlignment="1" applyProtection="1">
      <alignment vertical="center" wrapText="1" shrinkToFit="1" readingOrder="1"/>
      <protection locked="0"/>
    </xf>
    <xf numFmtId="49" fontId="2" fillId="34" borderId="19" xfId="0" applyNumberFormat="1" applyFont="1" applyFill="1" applyBorder="1" applyAlignment="1" applyProtection="1">
      <alignment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164" fontId="2" fillId="34" borderId="22" xfId="0" applyNumberFormat="1" applyFont="1" applyFill="1" applyBorder="1" applyAlignment="1" applyProtection="1">
      <alignment vertical="center" wrapText="1"/>
      <protection locked="0"/>
    </xf>
    <xf numFmtId="14" fontId="2" fillId="34" borderId="22" xfId="0" applyNumberFormat="1" applyFont="1" applyFill="1" applyBorder="1" applyAlignment="1" applyProtection="1">
      <alignment vertical="center" wrapText="1"/>
      <protection locked="0"/>
    </xf>
    <xf numFmtId="49" fontId="2" fillId="34" borderId="22" xfId="0" applyNumberFormat="1" applyFont="1" applyFill="1" applyBorder="1" applyAlignment="1" applyProtection="1">
      <alignment vertical="center" wrapText="1" shrinkToFit="1" readingOrder="1"/>
      <protection locked="0"/>
    </xf>
    <xf numFmtId="49" fontId="2" fillId="34" borderId="22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165" fontId="2" fillId="34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left" vertical="center" wrapText="1" indent="1"/>
      <protection/>
    </xf>
    <xf numFmtId="3" fontId="2" fillId="34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left" vertical="center" wrapText="1" indent="1"/>
      <protection/>
    </xf>
    <xf numFmtId="3" fontId="2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2" fillId="33" borderId="19" xfId="0" applyFont="1" applyFill="1" applyBorder="1" applyAlignment="1" applyProtection="1">
      <alignment vertical="center" wrapText="1"/>
      <protection/>
    </xf>
    <xf numFmtId="4" fontId="2" fillId="34" borderId="26" xfId="0" applyNumberFormat="1" applyFont="1" applyFill="1" applyBorder="1" applyAlignment="1" applyProtection="1">
      <alignment horizontal="center" vertical="center"/>
      <protection locked="0"/>
    </xf>
    <xf numFmtId="4" fontId="2" fillId="34" borderId="28" xfId="0" applyNumberFormat="1" applyFont="1" applyFill="1" applyBorder="1" applyAlignment="1" applyProtection="1">
      <alignment horizontal="center" vertical="center"/>
      <protection locked="0"/>
    </xf>
    <xf numFmtId="4" fontId="2" fillId="34" borderId="25" xfId="0" applyNumberFormat="1" applyFont="1" applyFill="1" applyBorder="1" applyAlignment="1" applyProtection="1">
      <alignment horizontal="center" vertical="center"/>
      <protection locked="0"/>
    </xf>
    <xf numFmtId="4" fontId="2" fillId="34" borderId="29" xfId="0" applyNumberFormat="1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3" fontId="2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left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4" fontId="2" fillId="35" borderId="25" xfId="0" applyNumberFormat="1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left" vertical="center" wrapText="1" indent="1"/>
      <protection/>
    </xf>
    <xf numFmtId="0" fontId="2" fillId="33" borderId="35" xfId="0" applyFont="1" applyFill="1" applyBorder="1" applyAlignment="1" applyProtection="1">
      <alignment horizontal="left" vertical="center" wrapText="1" indent="2"/>
      <protection/>
    </xf>
    <xf numFmtId="0" fontId="2" fillId="33" borderId="35" xfId="0" applyFont="1" applyFill="1" applyBorder="1" applyAlignment="1" applyProtection="1">
      <alignment horizontal="left" vertical="center" wrapText="1" indent="3"/>
      <protection/>
    </xf>
    <xf numFmtId="0" fontId="2" fillId="33" borderId="35" xfId="0" applyFont="1" applyFill="1" applyBorder="1" applyAlignment="1" applyProtection="1">
      <alignment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49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vertical="center" wrapText="1"/>
      <protection/>
    </xf>
    <xf numFmtId="0" fontId="2" fillId="34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9" fontId="2" fillId="33" borderId="38" xfId="0" applyNumberFormat="1" applyFont="1" applyFill="1" applyBorder="1" applyAlignment="1" applyProtection="1">
      <alignment horizontal="center" vertical="center"/>
      <protection/>
    </xf>
    <xf numFmtId="49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53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49" fontId="2" fillId="0" borderId="41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49" fontId="2" fillId="0" borderId="35" xfId="0" applyNumberFormat="1" applyFont="1" applyFill="1" applyBorder="1" applyAlignment="1" applyProtection="1">
      <alignment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49" fontId="2" fillId="34" borderId="35" xfId="0" applyNumberFormat="1" applyFont="1" applyFill="1" applyBorder="1" applyAlignment="1" applyProtection="1">
      <alignment vertical="center" wrapText="1"/>
      <protection locked="0"/>
    </xf>
    <xf numFmtId="49" fontId="2" fillId="34" borderId="26" xfId="0" applyNumberFormat="1" applyFont="1" applyFill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/>
    </xf>
    <xf numFmtId="49" fontId="2" fillId="34" borderId="37" xfId="0" applyNumberFormat="1" applyFont="1" applyFill="1" applyBorder="1" applyAlignment="1" applyProtection="1">
      <alignment vertical="center" wrapText="1"/>
      <protection locked="0"/>
    </xf>
    <xf numFmtId="49" fontId="2" fillId="34" borderId="29" xfId="0" applyNumberFormat="1" applyFont="1" applyFill="1" applyBorder="1" applyAlignment="1" applyProtection="1">
      <alignment vertical="center" wrapText="1"/>
      <protection locked="0"/>
    </xf>
    <xf numFmtId="0" fontId="2" fillId="33" borderId="42" xfId="0" applyFont="1" applyFill="1" applyBorder="1" applyAlignment="1" applyProtection="1">
      <alignment horizontal="left" vertical="center" wrapText="1" indent="1"/>
      <protection/>
    </xf>
    <xf numFmtId="0" fontId="2" fillId="33" borderId="22" xfId="0" applyFont="1" applyFill="1" applyBorder="1" applyAlignment="1" applyProtection="1">
      <alignment horizontal="left" vertical="center" wrapText="1" indent="1"/>
      <protection/>
    </xf>
    <xf numFmtId="4" fontId="2" fillId="35" borderId="26" xfId="0" applyNumberFormat="1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166" fontId="2" fillId="34" borderId="26" xfId="0" applyNumberFormat="1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left" vertical="center" wrapText="1" indent="2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49" fontId="2" fillId="33" borderId="43" xfId="0" applyNumberFormat="1" applyFont="1" applyFill="1" applyBorder="1" applyAlignment="1" applyProtection="1">
      <alignment horizontal="center" vertical="center"/>
      <protection/>
    </xf>
    <xf numFmtId="49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19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/>
      <protection/>
    </xf>
    <xf numFmtId="2" fontId="2" fillId="34" borderId="26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Alignment="1" applyProtection="1">
      <alignment/>
      <protection/>
    </xf>
    <xf numFmtId="2" fontId="2" fillId="35" borderId="26" xfId="0" applyNumberFormat="1" applyFont="1" applyFill="1" applyBorder="1" applyAlignment="1" applyProtection="1">
      <alignment horizontal="center" vertical="center"/>
      <protection/>
    </xf>
    <xf numFmtId="4" fontId="9" fillId="34" borderId="26" xfId="0" applyNumberFormat="1" applyFont="1" applyFill="1" applyBorder="1" applyAlignment="1" applyProtection="1">
      <alignment horizontal="center" vertical="center"/>
      <protection locked="0"/>
    </xf>
    <xf numFmtId="37" fontId="2" fillId="34" borderId="26" xfId="0" applyNumberFormat="1" applyFont="1" applyFill="1" applyBorder="1" applyAlignment="1" applyProtection="1">
      <alignment horizontal="center" vertical="center"/>
      <protection locked="0"/>
    </xf>
    <xf numFmtId="39" fontId="2" fillId="35" borderId="26" xfId="0" applyNumberFormat="1" applyFont="1" applyFill="1" applyBorder="1" applyAlignment="1" applyProtection="1">
      <alignment horizontal="center" vertical="center"/>
      <protection/>
    </xf>
    <xf numFmtId="169" fontId="2" fillId="34" borderId="26" xfId="0" applyNumberFormat="1" applyFont="1" applyFill="1" applyBorder="1" applyAlignment="1" applyProtection="1">
      <alignment horizontal="center" vertical="center"/>
      <protection locked="0"/>
    </xf>
    <xf numFmtId="39" fontId="2" fillId="34" borderId="26" xfId="0" applyNumberFormat="1" applyFont="1" applyFill="1" applyBorder="1" applyAlignment="1" applyProtection="1">
      <alignment horizontal="center" vertical="center"/>
      <protection locked="0"/>
    </xf>
    <xf numFmtId="164" fontId="2" fillId="34" borderId="25" xfId="0" applyNumberFormat="1" applyFont="1" applyFill="1" applyBorder="1" applyAlignment="1" applyProtection="1">
      <alignment horizontal="center" vertical="center"/>
      <protection locked="0"/>
    </xf>
    <xf numFmtId="2" fontId="2" fillId="34" borderId="25" xfId="0" applyNumberFormat="1" applyFont="1" applyFill="1" applyBorder="1" applyAlignment="1" applyProtection="1">
      <alignment horizontal="center" vertical="center"/>
      <protection locked="0"/>
    </xf>
    <xf numFmtId="167" fontId="2" fillId="34" borderId="25" xfId="0" applyNumberFormat="1" applyFont="1" applyFill="1" applyBorder="1" applyAlignment="1" applyProtection="1">
      <alignment horizontal="center" vertical="center"/>
      <protection locked="0"/>
    </xf>
    <xf numFmtId="0" fontId="3" fillId="33" borderId="13" xfId="54" applyFont="1" applyFill="1" applyBorder="1" applyAlignment="1" applyProtection="1">
      <alignment horizontal="center" vertical="center" wrapText="1"/>
      <protection/>
    </xf>
    <xf numFmtId="2" fontId="9" fillId="34" borderId="26" xfId="0" applyNumberFormat="1" applyFont="1" applyFill="1" applyBorder="1" applyAlignment="1" applyProtection="1">
      <alignment horizontal="center" vertical="center"/>
      <protection locked="0"/>
    </xf>
    <xf numFmtId="2" fontId="2" fillId="34" borderId="28" xfId="0" applyNumberFormat="1" applyFont="1" applyFill="1" applyBorder="1" applyAlignment="1" applyProtection="1">
      <alignment horizontal="center" vertical="center"/>
      <protection locked="0"/>
    </xf>
    <xf numFmtId="2" fontId="2" fillId="34" borderId="29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center" vertical="center"/>
      <protection/>
    </xf>
    <xf numFmtId="2" fontId="2" fillId="0" borderId="0" xfId="0" applyNumberFormat="1" applyFont="1" applyAlignment="1" applyProtection="1">
      <alignment horizontal="center" vertical="center"/>
      <protection/>
    </xf>
    <xf numFmtId="0" fontId="3" fillId="36" borderId="35" xfId="0" applyFont="1" applyFill="1" applyBorder="1" applyAlignment="1" applyProtection="1">
      <alignment horizontal="center" vertical="center" wrapText="1"/>
      <protection/>
    </xf>
    <xf numFmtId="0" fontId="3" fillId="36" borderId="45" xfId="0" applyFont="1" applyFill="1" applyBorder="1" applyAlignment="1" applyProtection="1">
      <alignment horizontal="center" vertical="center" wrapText="1"/>
      <protection/>
    </xf>
    <xf numFmtId="0" fontId="3" fillId="36" borderId="39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  <protection/>
    </xf>
    <xf numFmtId="0" fontId="2" fillId="37" borderId="34" xfId="56" applyFont="1" applyFill="1" applyBorder="1" applyAlignment="1" applyProtection="1">
      <alignment horizontal="center" vertical="center" wrapText="1"/>
      <protection locked="0"/>
    </xf>
    <xf numFmtId="0" fontId="2" fillId="37" borderId="46" xfId="56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/>
      <protection/>
    </xf>
    <xf numFmtId="0" fontId="29" fillId="0" borderId="0" xfId="55" applyFont="1" applyAlignment="1">
      <alignment horizontal="center" vertical="center" wrapText="1"/>
      <protection/>
    </xf>
    <xf numFmtId="0" fontId="31" fillId="0" borderId="0" xfId="55" applyFont="1" applyAlignment="1">
      <alignment horizontal="center" wrapText="1"/>
      <protection/>
    </xf>
    <xf numFmtId="0" fontId="32" fillId="0" borderId="0" xfId="55" applyFont="1">
      <alignment/>
      <protection/>
    </xf>
    <xf numFmtId="0" fontId="31" fillId="0" borderId="0" xfId="55" applyFont="1" applyAlignment="1" applyProtection="1">
      <alignment horizontal="center"/>
      <protection locked="0"/>
    </xf>
    <xf numFmtId="0" fontId="31" fillId="0" borderId="0" xfId="55" applyFont="1" applyAlignment="1" applyProtection="1">
      <alignment horizontal="center"/>
      <protection locked="0"/>
    </xf>
    <xf numFmtId="0" fontId="33" fillId="0" borderId="0" xfId="55" applyFont="1" applyBorder="1">
      <alignment/>
      <protection/>
    </xf>
    <xf numFmtId="0" fontId="33" fillId="0" borderId="48" xfId="55" applyFont="1" applyBorder="1">
      <alignment/>
      <protection/>
    </xf>
    <xf numFmtId="0" fontId="33" fillId="0" borderId="0" xfId="55" applyFont="1" applyAlignment="1">
      <alignment horizontal="center"/>
      <protection/>
    </xf>
    <xf numFmtId="0" fontId="33" fillId="0" borderId="0" xfId="55" applyFont="1">
      <alignment/>
      <protection/>
    </xf>
    <xf numFmtId="0" fontId="33" fillId="0" borderId="0" xfId="55" applyFont="1" applyBorder="1" applyAlignment="1">
      <alignment horizontal="center"/>
      <protection/>
    </xf>
    <xf numFmtId="0" fontId="34" fillId="0" borderId="49" xfId="55" applyFont="1" applyBorder="1" applyAlignment="1">
      <alignment horizontal="center" vertical="center" wrapText="1"/>
      <protection/>
    </xf>
    <xf numFmtId="0" fontId="34" fillId="0" borderId="50" xfId="55" applyFont="1" applyBorder="1" applyAlignment="1">
      <alignment horizontal="center" vertical="center"/>
      <protection/>
    </xf>
    <xf numFmtId="0" fontId="34" fillId="0" borderId="51" xfId="55" applyFont="1" applyBorder="1" applyAlignment="1">
      <alignment horizontal="center" vertical="center" wrapText="1"/>
      <protection/>
    </xf>
    <xf numFmtId="0" fontId="34" fillId="0" borderId="52" xfId="55" applyFont="1" applyBorder="1" applyAlignment="1" applyProtection="1">
      <alignment horizontal="center" wrapText="1"/>
      <protection locked="0"/>
    </xf>
    <xf numFmtId="0" fontId="34" fillId="0" borderId="13" xfId="55" applyFont="1" applyBorder="1" applyAlignment="1" applyProtection="1">
      <alignment horizontal="center" wrapText="1"/>
      <protection locked="0"/>
    </xf>
    <xf numFmtId="0" fontId="29" fillId="0" borderId="53" xfId="55" applyFont="1" applyBorder="1" applyAlignment="1">
      <alignment horizontal="center" vertical="center" wrapText="1"/>
      <protection/>
    </xf>
    <xf numFmtId="0" fontId="29" fillId="0" borderId="40" xfId="55" applyFont="1" applyBorder="1" applyAlignment="1">
      <alignment horizontal="center" vertical="center" wrapText="1"/>
      <protection/>
    </xf>
    <xf numFmtId="0" fontId="29" fillId="0" borderId="53" xfId="55" applyFont="1" applyBorder="1" applyAlignment="1" applyProtection="1">
      <alignment horizontal="center" vertical="center" wrapText="1"/>
      <protection locked="0"/>
    </xf>
    <xf numFmtId="0" fontId="29" fillId="0" borderId="40" xfId="55" applyFont="1" applyBorder="1" applyAlignment="1" applyProtection="1">
      <alignment horizontal="center" vertical="center" wrapText="1"/>
      <protection locked="0"/>
    </xf>
    <xf numFmtId="0" fontId="32" fillId="0" borderId="54" xfId="55" applyFont="1" applyBorder="1" applyAlignment="1">
      <alignment horizontal="center"/>
      <protection/>
    </xf>
    <xf numFmtId="0" fontId="34" fillId="0" borderId="55" xfId="55" applyFont="1" applyBorder="1" applyAlignment="1">
      <alignment horizontal="center" vertical="center" wrapText="1"/>
      <protection/>
    </xf>
    <xf numFmtId="0" fontId="34" fillId="0" borderId="56" xfId="55" applyFont="1" applyBorder="1" applyAlignment="1">
      <alignment horizontal="center" vertical="center"/>
      <protection/>
    </xf>
    <xf numFmtId="0" fontId="34" fillId="0" borderId="23" xfId="55" applyFont="1" applyBorder="1" applyAlignment="1">
      <alignment horizontal="center" vertical="center" wrapText="1"/>
      <protection/>
    </xf>
    <xf numFmtId="0" fontId="34" fillId="0" borderId="48" xfId="55" applyFont="1" applyBorder="1" applyAlignment="1" applyProtection="1">
      <alignment horizontal="center" vertical="center" wrapText="1"/>
      <protection locked="0"/>
    </xf>
    <xf numFmtId="0" fontId="34" fillId="0" borderId="23" xfId="55" applyFont="1" applyBorder="1" applyAlignment="1" applyProtection="1">
      <alignment horizontal="center" vertical="center" wrapText="1"/>
      <protection locked="0"/>
    </xf>
    <xf numFmtId="0" fontId="32" fillId="0" borderId="12" xfId="55" applyFont="1" applyBorder="1" applyAlignment="1" applyProtection="1">
      <alignment horizontal="center" vertical="center" wrapText="1"/>
      <protection locked="0"/>
    </xf>
    <xf numFmtId="0" fontId="32" fillId="0" borderId="15" xfId="55" applyFont="1" applyBorder="1" applyAlignment="1" applyProtection="1">
      <alignment horizontal="center" vertical="center" wrapText="1"/>
      <protection locked="0"/>
    </xf>
    <xf numFmtId="0" fontId="32" fillId="0" borderId="53" xfId="55" applyFont="1" applyBorder="1" applyAlignment="1" applyProtection="1">
      <alignment horizontal="center" vertical="center" wrapText="1"/>
      <protection locked="0"/>
    </xf>
    <xf numFmtId="0" fontId="32" fillId="0" borderId="49" xfId="55" applyFont="1" applyBorder="1">
      <alignment/>
      <protection/>
    </xf>
    <xf numFmtId="0" fontId="32" fillId="0" borderId="57" xfId="55" applyFont="1" applyBorder="1" applyAlignment="1">
      <alignment horizontal="center"/>
      <protection/>
    </xf>
    <xf numFmtId="0" fontId="36" fillId="0" borderId="58" xfId="55" applyFont="1" applyBorder="1" applyAlignment="1">
      <alignment wrapText="1"/>
      <protection/>
    </xf>
    <xf numFmtId="0" fontId="32" fillId="0" borderId="59" xfId="55" applyFont="1" applyBorder="1" applyAlignment="1">
      <alignment horizontal="center"/>
      <protection/>
    </xf>
    <xf numFmtId="167" fontId="32" fillId="0" borderId="60" xfId="55" applyNumberFormat="1" applyFont="1" applyBorder="1" applyAlignment="1" applyProtection="1">
      <alignment horizontal="center"/>
      <protection locked="0"/>
    </xf>
    <xf numFmtId="167" fontId="32" fillId="0" borderId="61" xfId="55" applyNumberFormat="1" applyFont="1" applyBorder="1" applyAlignment="1" applyProtection="1">
      <alignment horizontal="center"/>
      <protection locked="0"/>
    </xf>
    <xf numFmtId="3" fontId="32" fillId="0" borderId="62" xfId="55" applyNumberFormat="1" applyFont="1" applyFill="1" applyBorder="1" applyAlignment="1">
      <alignment horizontal="center"/>
      <protection/>
    </xf>
    <xf numFmtId="1" fontId="32" fillId="0" borderId="63" xfId="55" applyNumberFormat="1" applyFont="1" applyFill="1" applyBorder="1" applyAlignment="1">
      <alignment horizontal="center"/>
      <protection/>
    </xf>
    <xf numFmtId="3" fontId="32" fillId="0" borderId="58" xfId="55" applyNumberFormat="1" applyFont="1" applyFill="1" applyBorder="1" applyAlignment="1" applyProtection="1">
      <alignment horizontal="center"/>
      <protection locked="0"/>
    </xf>
    <xf numFmtId="1" fontId="32" fillId="0" borderId="63" xfId="55" applyNumberFormat="1" applyFont="1" applyFill="1" applyBorder="1" applyAlignment="1" applyProtection="1">
      <alignment horizontal="center"/>
      <protection locked="0"/>
    </xf>
    <xf numFmtId="0" fontId="32" fillId="0" borderId="64" xfId="55" applyFont="1" applyBorder="1">
      <alignment/>
      <protection/>
    </xf>
    <xf numFmtId="0" fontId="37" fillId="0" borderId="65" xfId="55" applyFont="1" applyBorder="1" applyAlignment="1">
      <alignment horizontal="center"/>
      <protection/>
    </xf>
    <xf numFmtId="0" fontId="36" fillId="0" borderId="66" xfId="55" applyFont="1" applyBorder="1" applyAlignment="1">
      <alignment wrapText="1"/>
      <protection/>
    </xf>
    <xf numFmtId="0" fontId="37" fillId="0" borderId="67" xfId="55" applyFont="1" applyBorder="1" applyAlignment="1">
      <alignment horizontal="center"/>
      <protection/>
    </xf>
    <xf numFmtId="167" fontId="37" fillId="0" borderId="68" xfId="55" applyNumberFormat="1" applyFont="1" applyBorder="1" applyAlignment="1" applyProtection="1">
      <alignment horizontal="center"/>
      <protection locked="0"/>
    </xf>
    <xf numFmtId="167" fontId="37" fillId="0" borderId="69" xfId="55" applyNumberFormat="1" applyFont="1" applyBorder="1" applyAlignment="1" applyProtection="1">
      <alignment horizontal="center"/>
      <protection locked="0"/>
    </xf>
    <xf numFmtId="167" fontId="37" fillId="0" borderId="70" xfId="55" applyNumberFormat="1" applyFont="1" applyFill="1" applyBorder="1" applyAlignment="1">
      <alignment horizontal="center"/>
      <protection/>
    </xf>
    <xf numFmtId="167" fontId="37" fillId="0" borderId="71" xfId="55" applyNumberFormat="1" applyFont="1" applyFill="1" applyBorder="1" applyAlignment="1">
      <alignment horizontal="center"/>
      <protection/>
    </xf>
    <xf numFmtId="167" fontId="37" fillId="0" borderId="66" xfId="55" applyNumberFormat="1" applyFont="1" applyFill="1" applyBorder="1" applyAlignment="1" applyProtection="1">
      <alignment horizontal="center"/>
      <protection locked="0"/>
    </xf>
    <xf numFmtId="167" fontId="37" fillId="0" borderId="71" xfId="55" applyNumberFormat="1" applyFont="1" applyFill="1" applyBorder="1" applyAlignment="1" applyProtection="1">
      <alignment horizontal="center"/>
      <protection locked="0"/>
    </xf>
    <xf numFmtId="0" fontId="38" fillId="0" borderId="64" xfId="55" applyFont="1" applyBorder="1">
      <alignment/>
      <protection/>
    </xf>
    <xf numFmtId="0" fontId="32" fillId="0" borderId="65" xfId="55" applyFont="1" applyBorder="1" applyAlignment="1">
      <alignment horizontal="center"/>
      <protection/>
    </xf>
    <xf numFmtId="0" fontId="36" fillId="0" borderId="66" xfId="55" applyFont="1" applyBorder="1" applyAlignment="1">
      <alignment horizontal="left"/>
      <protection/>
    </xf>
    <xf numFmtId="0" fontId="36" fillId="0" borderId="67" xfId="55" applyFont="1" applyBorder="1" applyAlignment="1">
      <alignment horizontal="center"/>
      <protection/>
    </xf>
    <xf numFmtId="0" fontId="36" fillId="0" borderId="68" xfId="55" applyFont="1" applyBorder="1" applyAlignment="1">
      <alignment horizontal="center"/>
      <protection/>
    </xf>
    <xf numFmtId="0" fontId="36" fillId="0" borderId="69" xfId="55" applyFont="1" applyBorder="1" applyAlignment="1">
      <alignment horizontal="center"/>
      <protection/>
    </xf>
    <xf numFmtId="0" fontId="36" fillId="0" borderId="70" xfId="55" applyFont="1" applyFill="1" applyBorder="1" applyAlignment="1">
      <alignment horizontal="center"/>
      <protection/>
    </xf>
    <xf numFmtId="0" fontId="36" fillId="0" borderId="71" xfId="55" applyFont="1" applyFill="1" applyBorder="1" applyAlignment="1">
      <alignment horizontal="center"/>
      <protection/>
    </xf>
    <xf numFmtId="0" fontId="36" fillId="0" borderId="66" xfId="55" applyFont="1" applyFill="1" applyBorder="1" applyAlignment="1">
      <alignment horizontal="center"/>
      <protection/>
    </xf>
    <xf numFmtId="0" fontId="32" fillId="0" borderId="66" xfId="55" applyFont="1" applyBorder="1" applyAlignment="1">
      <alignment wrapText="1"/>
      <protection/>
    </xf>
    <xf numFmtId="0" fontId="32" fillId="0" borderId="67" xfId="55" applyFont="1" applyBorder="1" applyAlignment="1">
      <alignment horizontal="center" wrapText="1"/>
      <protection/>
    </xf>
    <xf numFmtId="167" fontId="39" fillId="0" borderId="68" xfId="55" applyNumberFormat="1" applyFont="1" applyFill="1" applyBorder="1" applyAlignment="1">
      <alignment horizontal="center"/>
      <protection/>
    </xf>
    <xf numFmtId="167" fontId="39" fillId="0" borderId="69" xfId="55" applyNumberFormat="1" applyFont="1" applyFill="1" applyBorder="1" applyAlignment="1">
      <alignment horizontal="center"/>
      <protection/>
    </xf>
    <xf numFmtId="0" fontId="32" fillId="0" borderId="70" xfId="55" applyFont="1" applyFill="1" applyBorder="1" applyAlignment="1">
      <alignment horizontal="center"/>
      <protection/>
    </xf>
    <xf numFmtId="0" fontId="32" fillId="0" borderId="71" xfId="55" applyFont="1" applyFill="1" applyBorder="1" applyAlignment="1">
      <alignment horizontal="center"/>
      <protection/>
    </xf>
    <xf numFmtId="167" fontId="32" fillId="0" borderId="66" xfId="55" applyNumberFormat="1" applyFont="1" applyFill="1" applyBorder="1" applyAlignment="1" applyProtection="1">
      <alignment horizontal="center"/>
      <protection locked="0"/>
    </xf>
    <xf numFmtId="167" fontId="32" fillId="0" borderId="71" xfId="55" applyNumberFormat="1" applyFont="1" applyFill="1" applyBorder="1" applyAlignment="1" applyProtection="1">
      <alignment horizontal="center"/>
      <protection locked="0"/>
    </xf>
    <xf numFmtId="0" fontId="32" fillId="0" borderId="66" xfId="55" applyFont="1" applyFill="1" applyBorder="1" applyAlignment="1">
      <alignment wrapText="1"/>
      <protection/>
    </xf>
    <xf numFmtId="0" fontId="40" fillId="0" borderId="67" xfId="55" applyFont="1" applyFill="1" applyBorder="1" applyAlignment="1">
      <alignment horizontal="center"/>
      <protection/>
    </xf>
    <xf numFmtId="1" fontId="32" fillId="0" borderId="66" xfId="55" applyNumberFormat="1" applyFont="1" applyFill="1" applyBorder="1" applyAlignment="1" applyProtection="1">
      <alignment horizontal="center"/>
      <protection locked="0"/>
    </xf>
    <xf numFmtId="1" fontId="32" fillId="0" borderId="71" xfId="55" applyNumberFormat="1" applyFont="1" applyFill="1" applyBorder="1" applyAlignment="1" applyProtection="1">
      <alignment horizontal="center"/>
      <protection locked="0"/>
    </xf>
    <xf numFmtId="168" fontId="32" fillId="0" borderId="70" xfId="55" applyNumberFormat="1" applyFont="1" applyFill="1" applyBorder="1" applyAlignment="1">
      <alignment horizontal="center"/>
      <protection/>
    </xf>
    <xf numFmtId="2" fontId="32" fillId="0" borderId="71" xfId="55" applyNumberFormat="1" applyFont="1" applyFill="1" applyBorder="1" applyAlignment="1">
      <alignment horizontal="center"/>
      <protection/>
    </xf>
    <xf numFmtId="2" fontId="32" fillId="0" borderId="71" xfId="55" applyNumberFormat="1" applyFont="1" applyFill="1" applyBorder="1" applyAlignment="1" applyProtection="1">
      <alignment horizontal="center"/>
      <protection locked="0"/>
    </xf>
    <xf numFmtId="1" fontId="39" fillId="0" borderId="69" xfId="55" applyNumberFormat="1" applyFont="1" applyFill="1" applyBorder="1" applyAlignment="1">
      <alignment horizontal="center"/>
      <protection/>
    </xf>
    <xf numFmtId="0" fontId="32" fillId="0" borderId="66" xfId="55" applyFont="1" applyFill="1" applyBorder="1" applyAlignment="1">
      <alignment horizontal="left" vertical="center" wrapText="1"/>
      <protection/>
    </xf>
    <xf numFmtId="0" fontId="32" fillId="0" borderId="65" xfId="55" applyFont="1" applyFill="1" applyBorder="1" applyAlignment="1">
      <alignment horizontal="center"/>
      <protection/>
    </xf>
    <xf numFmtId="167" fontId="39" fillId="0" borderId="69" xfId="55" applyNumberFormat="1" applyFont="1" applyFill="1" applyBorder="1" applyAlignment="1" applyProtection="1">
      <alignment horizontal="center"/>
      <protection locked="0"/>
    </xf>
    <xf numFmtId="0" fontId="34" fillId="0" borderId="65" xfId="55" applyFont="1" applyBorder="1" applyAlignment="1">
      <alignment horizontal="center"/>
      <protection/>
    </xf>
    <xf numFmtId="0" fontId="29" fillId="0" borderId="66" xfId="55" applyFont="1" applyBorder="1" applyAlignment="1">
      <alignment horizontal="center" wrapText="1"/>
      <protection/>
    </xf>
    <xf numFmtId="0" fontId="41" fillId="0" borderId="67" xfId="55" applyFont="1" applyBorder="1" applyAlignment="1">
      <alignment horizontal="center"/>
      <protection/>
    </xf>
    <xf numFmtId="167" fontId="34" fillId="0" borderId="72" xfId="55" applyNumberFormat="1" applyFont="1" applyFill="1" applyBorder="1" applyAlignment="1">
      <alignment horizontal="center"/>
      <protection/>
    </xf>
    <xf numFmtId="167" fontId="42" fillId="0" borderId="69" xfId="55" applyNumberFormat="1" applyFont="1" applyFill="1" applyBorder="1" applyAlignment="1">
      <alignment horizontal="center"/>
      <protection/>
    </xf>
    <xf numFmtId="168" fontId="29" fillId="0" borderId="70" xfId="55" applyNumberFormat="1" applyFont="1" applyFill="1" applyBorder="1" applyAlignment="1">
      <alignment horizontal="center"/>
      <protection/>
    </xf>
    <xf numFmtId="2" fontId="29" fillId="0" borderId="71" xfId="55" applyNumberFormat="1" applyFont="1" applyFill="1" applyBorder="1" applyAlignment="1">
      <alignment horizontal="center"/>
      <protection/>
    </xf>
    <xf numFmtId="167" fontId="29" fillId="0" borderId="66" xfId="55" applyNumberFormat="1" applyFont="1" applyFill="1" applyBorder="1" applyAlignment="1">
      <alignment horizontal="center"/>
      <protection/>
    </xf>
    <xf numFmtId="167" fontId="29" fillId="0" borderId="71" xfId="55" applyNumberFormat="1" applyFont="1" applyFill="1" applyBorder="1" applyAlignment="1">
      <alignment horizontal="center"/>
      <protection/>
    </xf>
    <xf numFmtId="0" fontId="29" fillId="0" borderId="65" xfId="55" applyFont="1" applyFill="1" applyBorder="1" applyAlignment="1">
      <alignment horizontal="center"/>
      <protection/>
    </xf>
    <xf numFmtId="0" fontId="29" fillId="0" borderId="66" xfId="55" applyFont="1" applyFill="1" applyBorder="1" applyAlignment="1">
      <alignment horizontal="left"/>
      <protection/>
    </xf>
    <xf numFmtId="0" fontId="41" fillId="0" borderId="67" xfId="55" applyFont="1" applyFill="1" applyBorder="1" applyAlignment="1">
      <alignment horizontal="center"/>
      <protection/>
    </xf>
    <xf numFmtId="0" fontId="43" fillId="0" borderId="68" xfId="55" applyFont="1" applyFill="1" applyBorder="1" applyAlignment="1">
      <alignment horizontal="center"/>
      <protection/>
    </xf>
    <xf numFmtId="0" fontId="43" fillId="0" borderId="69" xfId="55" applyFont="1" applyFill="1" applyBorder="1" applyAlignment="1">
      <alignment horizontal="center"/>
      <protection/>
    </xf>
    <xf numFmtId="0" fontId="32" fillId="0" borderId="64" xfId="55" applyFont="1" applyFill="1" applyBorder="1">
      <alignment/>
      <protection/>
    </xf>
    <xf numFmtId="0" fontId="32" fillId="0" borderId="0" xfId="55" applyFont="1" applyFill="1">
      <alignment/>
      <protection/>
    </xf>
    <xf numFmtId="0" fontId="30" fillId="0" borderId="65" xfId="55" applyFont="1" applyBorder="1" applyAlignment="1">
      <alignment horizontal="center"/>
      <protection/>
    </xf>
    <xf numFmtId="0" fontId="30" fillId="0" borderId="72" xfId="55" applyFont="1" applyBorder="1" applyAlignment="1">
      <alignment wrapText="1"/>
      <protection/>
    </xf>
    <xf numFmtId="0" fontId="40" fillId="0" borderId="67" xfId="55" applyFont="1" applyBorder="1" applyAlignment="1">
      <alignment horizontal="center"/>
      <protection/>
    </xf>
    <xf numFmtId="167" fontId="44" fillId="0" borderId="68" xfId="55" applyNumberFormat="1" applyFont="1" applyBorder="1" applyAlignment="1">
      <alignment horizontal="center"/>
      <protection/>
    </xf>
    <xf numFmtId="167" fontId="44" fillId="0" borderId="69" xfId="55" applyNumberFormat="1" applyFont="1" applyBorder="1" applyAlignment="1">
      <alignment horizontal="center"/>
      <protection/>
    </xf>
    <xf numFmtId="167" fontId="30" fillId="0" borderId="70" xfId="55" applyNumberFormat="1" applyFont="1" applyFill="1" applyBorder="1" applyAlignment="1">
      <alignment horizontal="center"/>
      <protection/>
    </xf>
    <xf numFmtId="167" fontId="30" fillId="0" borderId="71" xfId="55" applyNumberFormat="1" applyFont="1" applyFill="1" applyBorder="1" applyAlignment="1">
      <alignment horizontal="center"/>
      <protection/>
    </xf>
    <xf numFmtId="167" fontId="30" fillId="0" borderId="66" xfId="55" applyNumberFormat="1" applyFont="1" applyFill="1" applyBorder="1" applyAlignment="1">
      <alignment horizontal="center"/>
      <protection/>
    </xf>
    <xf numFmtId="0" fontId="40" fillId="0" borderId="73" xfId="55" applyFont="1" applyBorder="1" applyAlignment="1">
      <alignment horizontal="center"/>
      <protection/>
    </xf>
    <xf numFmtId="0" fontId="30" fillId="0" borderId="74" xfId="55" applyFont="1" applyBorder="1" applyAlignment="1">
      <alignment horizontal="center"/>
      <protection/>
    </xf>
    <xf numFmtId="0" fontId="30" fillId="0" borderId="75" xfId="55" applyFont="1" applyBorder="1" applyAlignment="1">
      <alignment horizontal="center"/>
      <protection/>
    </xf>
    <xf numFmtId="0" fontId="30" fillId="0" borderId="68" xfId="55" applyFont="1" applyBorder="1" applyAlignment="1">
      <alignment horizontal="center"/>
      <protection/>
    </xf>
    <xf numFmtId="3" fontId="30" fillId="0" borderId="70" xfId="55" applyNumberFormat="1" applyFont="1" applyFill="1" applyBorder="1" applyAlignment="1">
      <alignment horizontal="center"/>
      <protection/>
    </xf>
    <xf numFmtId="3" fontId="30" fillId="0" borderId="71" xfId="55" applyNumberFormat="1" applyFont="1" applyFill="1" applyBorder="1" applyAlignment="1">
      <alignment horizontal="center"/>
      <protection/>
    </xf>
    <xf numFmtId="1" fontId="30" fillId="0" borderId="66" xfId="55" applyNumberFormat="1" applyFont="1" applyFill="1" applyBorder="1" applyAlignment="1">
      <alignment horizontal="center"/>
      <protection/>
    </xf>
    <xf numFmtId="1" fontId="30" fillId="0" borderId="71" xfId="55" applyNumberFormat="1" applyFont="1" applyFill="1" applyBorder="1" applyAlignment="1">
      <alignment horizontal="center"/>
      <protection/>
    </xf>
    <xf numFmtId="0" fontId="43" fillId="0" borderId="66" xfId="55" applyFont="1" applyBorder="1" applyAlignment="1">
      <alignment wrapText="1"/>
      <protection/>
    </xf>
    <xf numFmtId="2" fontId="30" fillId="0" borderId="71" xfId="55" applyNumberFormat="1" applyFont="1" applyFill="1" applyBorder="1" applyAlignment="1">
      <alignment horizontal="center"/>
      <protection/>
    </xf>
    <xf numFmtId="0" fontId="43" fillId="0" borderId="65" xfId="55" applyFont="1" applyBorder="1" applyAlignment="1">
      <alignment horizontal="center"/>
      <protection/>
    </xf>
    <xf numFmtId="2" fontId="43" fillId="0" borderId="68" xfId="55" applyNumberFormat="1" applyFont="1" applyBorder="1" applyAlignment="1">
      <alignment horizontal="center"/>
      <protection/>
    </xf>
    <xf numFmtId="2" fontId="43" fillId="0" borderId="69" xfId="55" applyNumberFormat="1" applyFont="1" applyBorder="1" applyAlignment="1">
      <alignment horizontal="center"/>
      <protection/>
    </xf>
    <xf numFmtId="2" fontId="43" fillId="0" borderId="70" xfId="55" applyNumberFormat="1" applyFont="1" applyFill="1" applyBorder="1" applyAlignment="1">
      <alignment horizontal="center"/>
      <protection/>
    </xf>
    <xf numFmtId="2" fontId="43" fillId="0" borderId="71" xfId="55" applyNumberFormat="1" applyFont="1" applyFill="1" applyBorder="1" applyAlignment="1">
      <alignment horizontal="center"/>
      <protection/>
    </xf>
    <xf numFmtId="167" fontId="43" fillId="0" borderId="66" xfId="55" applyNumberFormat="1" applyFont="1" applyFill="1" applyBorder="1" applyAlignment="1">
      <alignment horizontal="center"/>
      <protection/>
    </xf>
    <xf numFmtId="0" fontId="30" fillId="0" borderId="73" xfId="55" applyFont="1" applyBorder="1" applyAlignment="1">
      <alignment horizontal="left" wrapText="1"/>
      <protection/>
    </xf>
    <xf numFmtId="167" fontId="30" fillId="0" borderId="74" xfId="55" applyNumberFormat="1" applyFont="1" applyBorder="1" applyAlignment="1">
      <alignment horizontal="center"/>
      <protection/>
    </xf>
    <xf numFmtId="167" fontId="30" fillId="0" borderId="75" xfId="55" applyNumberFormat="1" applyFont="1" applyBorder="1" applyAlignment="1">
      <alignment horizontal="center"/>
      <protection/>
    </xf>
    <xf numFmtId="167" fontId="30" fillId="0" borderId="68" xfId="55" applyNumberFormat="1" applyFont="1" applyBorder="1" applyAlignment="1">
      <alignment horizontal="center"/>
      <protection/>
    </xf>
    <xf numFmtId="0" fontId="30" fillId="0" borderId="66" xfId="55" applyFont="1" applyBorder="1" applyAlignment="1">
      <alignment wrapText="1"/>
      <protection/>
    </xf>
    <xf numFmtId="0" fontId="29" fillId="0" borderId="70" xfId="55" applyFont="1" applyBorder="1" applyAlignment="1">
      <alignment horizontal="left" wrapText="1"/>
      <protection/>
    </xf>
    <xf numFmtId="0" fontId="47" fillId="0" borderId="76" xfId="55" applyFont="1" applyBorder="1" applyAlignment="1">
      <alignment horizontal="center"/>
      <protection/>
    </xf>
    <xf numFmtId="0" fontId="29" fillId="0" borderId="77" xfId="55" applyFont="1" applyBorder="1" applyAlignment="1">
      <alignment wrapText="1"/>
      <protection/>
    </xf>
    <xf numFmtId="0" fontId="41" fillId="0" borderId="78" xfId="55" applyFont="1" applyBorder="1" applyAlignment="1">
      <alignment horizontal="center"/>
      <protection/>
    </xf>
    <xf numFmtId="2" fontId="29" fillId="0" borderId="79" xfId="55" applyNumberFormat="1" applyFont="1" applyBorder="1" applyAlignment="1" applyProtection="1">
      <alignment horizontal="center"/>
      <protection locked="0"/>
    </xf>
    <xf numFmtId="2" fontId="29" fillId="0" borderId="80" xfId="55" applyNumberFormat="1" applyFont="1" applyBorder="1" applyAlignment="1" applyProtection="1">
      <alignment horizontal="center"/>
      <protection locked="0"/>
    </xf>
    <xf numFmtId="2" fontId="47" fillId="0" borderId="81" xfId="55" applyNumberFormat="1" applyFont="1" applyFill="1" applyBorder="1" applyAlignment="1" applyProtection="1">
      <alignment horizontal="center"/>
      <protection locked="0"/>
    </xf>
    <xf numFmtId="2" fontId="30" fillId="0" borderId="82" xfId="55" applyNumberFormat="1" applyFont="1" applyFill="1" applyBorder="1" applyAlignment="1" applyProtection="1">
      <alignment horizontal="center"/>
      <protection locked="0"/>
    </xf>
    <xf numFmtId="4" fontId="29" fillId="0" borderId="77" xfId="55" applyNumberFormat="1" applyFont="1" applyFill="1" applyBorder="1" applyAlignment="1" applyProtection="1">
      <alignment horizontal="center"/>
      <protection locked="0"/>
    </xf>
    <xf numFmtId="4" fontId="29" fillId="0" borderId="82" xfId="55" applyNumberFormat="1" applyFont="1" applyFill="1" applyBorder="1" applyAlignment="1" applyProtection="1">
      <alignment horizontal="center"/>
      <protection locked="0"/>
    </xf>
    <xf numFmtId="0" fontId="32" fillId="0" borderId="55" xfId="55" applyFont="1" applyBorder="1">
      <alignment/>
      <protection/>
    </xf>
    <xf numFmtId="0" fontId="30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wrapText="1"/>
      <protection/>
    </xf>
    <xf numFmtId="0" fontId="37" fillId="0" borderId="0" xfId="55" applyFont="1">
      <alignment/>
      <protection/>
    </xf>
    <xf numFmtId="0" fontId="30" fillId="0" borderId="0" xfId="55" applyFont="1" applyBorder="1">
      <alignment/>
      <protection/>
    </xf>
    <xf numFmtId="0" fontId="48" fillId="0" borderId="0" xfId="55" applyFont="1" applyAlignment="1">
      <alignment/>
      <protection/>
    </xf>
    <xf numFmtId="0" fontId="29" fillId="0" borderId="0" xfId="55" applyFont="1" applyAlignment="1">
      <alignment horizontal="center"/>
      <protection/>
    </xf>
    <xf numFmtId="0" fontId="29" fillId="0" borderId="0" xfId="55" applyFont="1" applyAlignment="1">
      <alignment horizontal="center"/>
      <protection/>
    </xf>
    <xf numFmtId="0" fontId="30" fillId="0" borderId="0" xfId="55" applyFont="1" applyAlignment="1">
      <alignment wrapText="1"/>
      <protection/>
    </xf>
    <xf numFmtId="0" fontId="30" fillId="0" borderId="0" xfId="55" applyFont="1" applyAlignment="1">
      <alignment horizontal="center"/>
      <protection/>
    </xf>
    <xf numFmtId="0" fontId="32" fillId="0" borderId="0" xfId="55" applyFont="1" applyAlignment="1">
      <alignment horizontal="center"/>
      <protection/>
    </xf>
    <xf numFmtId="0" fontId="37" fillId="0" borderId="0" xfId="55" applyFont="1" applyFill="1" applyAlignment="1">
      <alignment horizontal="center"/>
      <protection/>
    </xf>
    <xf numFmtId="0" fontId="32" fillId="0" borderId="0" xfId="55" applyFont="1" applyAlignment="1">
      <alignment wrapText="1"/>
      <protection/>
    </xf>
    <xf numFmtId="2" fontId="32" fillId="0" borderId="0" xfId="55" applyNumberFormat="1" applyFont="1" applyFill="1">
      <alignment/>
      <protection/>
    </xf>
    <xf numFmtId="167" fontId="32" fillId="0" borderId="0" xfId="55" applyNumberFormat="1" applyFont="1">
      <alignment/>
      <protection/>
    </xf>
    <xf numFmtId="0" fontId="49" fillId="0" borderId="0" xfId="55" applyFont="1">
      <alignment/>
      <protection/>
    </xf>
    <xf numFmtId="0" fontId="49" fillId="0" borderId="0" xfId="55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Информация по водоснабжению" xfId="54"/>
    <cellStyle name="Обычный 3" xfId="55"/>
    <cellStyle name="Обычный_ЖКУ_проек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9;&#1090;&#1074;&#1077;&#1088;&#1078;&#1076;&#1077;&#1085;&#1085;&#1099;&#1077;%20&#1090;&#1072;&#1088;&#1080;&#1092;&#1099;%20&#1085;&#1072;%202011%20&#1075;&#1086;&#1076;\&#1061;&#1086;&#1079;&#1074;&#1086;&#1076;&#1072;%20%20&#1087;&#1077;&#1088;&#1077;&#1076;&#1072;&#1095;&#1072;%20%20&#1087;&#1083;.&#1047;&#1072;&#1087;&#1086;&#1083;&#1103;&#1088;&#1085;&#1099;&#1081;%20&#1085;&#1072;%202011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8;&#1074;&#1077;&#1088;&#1076;&#1086;&#1074;&#1072;%20&#1054;.&#1042;\&#1048;&#1085;&#1092;&#1086;&#1088;&#1084;&#1072;&#1094;&#1080;&#1103;%20&#1087;&#1086;%20&#1074;&#1086;&#1076;&#1086;&#1089;&#1085;&#1072;&#1073;&#1078;&#1077;&#1085;&#1080;&#1102;%20&#1062;&#1069;&#1080;&#1069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N\&#1058;&#1072;&#1088;&#1080;&#1092;&#1099;%20&#1080;%20&#1079;&#1072;&#1087;&#1088;&#1086;&#1089;&#1099;,&#1082;&#1086;&#1090;&#1077;&#1083;&#1100;&#1085;&#1099;&#1077;\&#1042;&#1086;&#1076;&#1086;&#1089;&#1085;&#1072;&#1073;&#1078;&#1077;&#1085;&#1080;&#1077;%20&#1080;%20&#1074;&#1086;&#1076;&#1086;&#1086;&#1090;&#1074;&#1077;&#1076;&#1077;&#1085;&#1080;&#1077;\&#1058;&#1040;&#1056;&#1048;&#1060;\&#1055;&#1056;&#1045;&#1044;&#1045;&#1051;&#1068;&#1053;&#1067;&#1049;%20&#1058;&#1040;&#1056;&#1048;&#1060;%202012%20&#1043;&#1054;&#1044;\&#1061;&#1086;&#1079;&#1074;&#1086;&#1076;&#1072;%20%20&#1087;&#1077;&#1088;&#1077;&#1076;&#1072;&#1095;&#1072;%20%20&#1087;&#1083;.&#1047;&#1072;&#1087;&#1086;&#1083;&#1103;&#1088;&#1085;&#1099;&#1081;%20&#1085;&#1072;%202012%20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42;&#1086;&#1076;&#1086;&#1087;&#1086;&#1090;&#1088;&#1077;&#1073;&#1083;&#1077;&#1085;&#1080;&#1077;%20&#1080;%20&#1082;&#1072;&#1085;&#1072;&#1083;&#1080;&#1079;&#1072;&#1094;&#1080;&#1103;\&#1058;&#1040;&#1056;&#1048;&#1060;\&#1055;&#1056;&#1045;&#1044;&#1045;&#1051;&#1068;&#1053;&#1067;&#1049;%20&#1058;&#1040;&#1056;&#1048;&#1060;%202011%20&#1043;&#1054;&#1044;\&#1050;&#1058;&#1056;\&#1061;&#1086;&#1079;&#1074;&#1086;&#1076;&#1072;%20&#1087;&#1077;&#1088;&#1077;&#1076;&#1072;&#1095;&#1072;%20&#1087;&#1088;&#1086;&#1084;&#1087;&#1083;.%20&#1087;&#1083;.&#1047;&#1072;&#1087;&#1086;&#1083;&#1103;&#1088;&#1085;&#1099;&#1081;%20&#1085;&#1072;%202011%20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8;&#1072;&#1088;&#1080;&#1092;&#1099;%20&#1087;&#1086;%20&#1080;&#1089;&#1087;%20&#1087;&#1086;&#1089;&#1090;.%20&#1055;&#1088;&#1072;&#1074;.&#1056;&#1060;%20&#8470;%2014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"/>
      <sheetName val="основные показатели"/>
      <sheetName val="Водоснабж ЦЭиЭСсвод КГМК"/>
      <sheetName val="Водоснабж ЦЭиЭС г. Заполярный"/>
      <sheetName val="Водоснабж ЦЭиЭС п. Никель"/>
      <sheetName val="Электропотребление ЦЭиЭСсвод"/>
      <sheetName val="Электропотребление ЦЭиЭС г. Зап"/>
      <sheetName val="Электропотребление ЦЭиЭС п. Ник"/>
      <sheetName val="эл.энерг."/>
      <sheetName val="элэнергия-ПН хозвода"/>
      <sheetName val="ФОТ"/>
      <sheetName val="общепроиз. "/>
      <sheetName val="Пояснения"/>
      <sheetName val="Аморт"/>
      <sheetName val="Ввод ожид. 2010г."/>
      <sheetName val="РЭН хозвода факт 2009 г."/>
      <sheetName val="РЭН хозвода ожид. 2010 г."/>
      <sheetName val="РЭН хозвода проект 2011"/>
      <sheetName val="нал. на имущ. "/>
      <sheetName val="анализ"/>
      <sheetName val="приб."/>
      <sheetName val="расчет  потерь"/>
      <sheetName val="% факт 2008 г."/>
      <sheetName val="фин рез. за 2008г."/>
      <sheetName val="фин.рез 2009 год"/>
      <sheetName val="ШР факт 2009 г. "/>
      <sheetName val="ШР ГБ 2010 г.  "/>
      <sheetName val="% ГБ 2010"/>
      <sheetName val="калькуляция факт 2009"/>
      <sheetName val="25 счет хозвода"/>
      <sheetName val="индекс-дефлятор"/>
    </sheetNames>
    <sheetDataSet>
      <sheetData sheetId="0">
        <row r="16">
          <cell r="J16">
            <v>564.2172176081157</v>
          </cell>
        </row>
        <row r="17">
          <cell r="J17">
            <v>191.82821181458326</v>
          </cell>
        </row>
        <row r="23">
          <cell r="J23">
            <v>5060.413218213529</v>
          </cell>
        </row>
        <row r="26">
          <cell r="J26">
            <v>13.464537632496665</v>
          </cell>
        </row>
      </sheetData>
      <sheetData sheetId="2">
        <row r="44">
          <cell r="L44">
            <v>21387595.77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  <sheetName val="основные показатели"/>
      <sheetName val="2012г Запол"/>
      <sheetName val="2012гНикель"/>
      <sheetName val="Электропотребление ЦЭиЭСсвод"/>
      <sheetName val="эл.энерг."/>
      <sheetName val="элэнергия-ПН хозвода"/>
      <sheetName val="ФОТ"/>
      <sheetName val="общепроиз. "/>
      <sheetName val="Пояснения"/>
      <sheetName val="Аморт"/>
      <sheetName val="Ввод факт 2010г."/>
      <sheetName val="РЭН хозвода факт 2010 г."/>
      <sheetName val="РЭН хозвода ожид. 2011 г."/>
      <sheetName val="РЭН хозвода проект 2012"/>
      <sheetName val="нал. на имущ. "/>
      <sheetName val="анализ"/>
      <sheetName val="приб."/>
      <sheetName val="расчет  потерь"/>
      <sheetName val="фин.рез.за 2010 год"/>
      <sheetName val="ШР факт 2010г. "/>
      <sheetName val="ШР ГБ 2011г.  "/>
      <sheetName val="% ГБ 2010"/>
    </sheetNames>
    <sheetDataSet>
      <sheetData sheetId="0">
        <row r="9">
          <cell r="F9">
            <v>2517541</v>
          </cell>
        </row>
        <row r="10">
          <cell r="F10">
            <v>64384</v>
          </cell>
        </row>
        <row r="23">
          <cell r="F23">
            <v>13579.7</v>
          </cell>
        </row>
        <row r="26">
          <cell r="F26">
            <v>18.73283361867515</v>
          </cell>
        </row>
      </sheetData>
      <sheetData sheetId="1">
        <row r="11">
          <cell r="R11">
            <v>22708513.38</v>
          </cell>
        </row>
      </sheetData>
      <sheetData sheetId="19">
        <row r="54">
          <cell r="C54">
            <v>266531.09</v>
          </cell>
          <cell r="D54">
            <v>18691.50185216886</v>
          </cell>
          <cell r="E54">
            <v>41.331766506291075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"/>
      <sheetName val="Водоснабж ЦЭиЭСсвод КГМК"/>
      <sheetName val="Водоснабж ЦЭиЭС г. Заполярный"/>
      <sheetName val="Водоснабж ЦЭиЭС п. Никель"/>
      <sheetName val="основные показатели"/>
      <sheetName val="Электропотребление ЦЭиЭСсвод"/>
      <sheetName val="Электропотребление ЦЭиЭС г. Зап"/>
      <sheetName val="Электропотребление ЦЭиЭС п. Ник"/>
      <sheetName val="эл.энерг."/>
      <sheetName val="ФОТ"/>
      <sheetName val="общепроиз. "/>
      <sheetName val="Аморт"/>
      <sheetName val="РЭН хозвода факт 2009 г."/>
      <sheetName val="РЭН хозвода ожид. 2010 г."/>
      <sheetName val="Рем перед воды по пром ЦЭиЭ 09"/>
      <sheetName val="РЭН хозвода проект 2010 г. "/>
      <sheetName val="РЭН хозвода 2011 год"/>
      <sheetName val="нал. на имущ. "/>
      <sheetName val="анализ"/>
      <sheetName val="приб."/>
      <sheetName val="расчет  потерь"/>
      <sheetName val="% факт 2008 г."/>
      <sheetName val="% ГБ 2010"/>
      <sheetName val="фин.рез 2009 год"/>
      <sheetName val="ШР факт 2008 г."/>
      <sheetName val="ШР факт 2009 г. "/>
      <sheetName val="Страхование"/>
      <sheetName val="Имущество ЭЦ-1"/>
      <sheetName val="Имущество ЭЦ-2"/>
    </sheetNames>
    <sheetDataSet>
      <sheetData sheetId="0">
        <row r="9">
          <cell r="D9">
            <v>6796620</v>
          </cell>
        </row>
        <row r="10">
          <cell r="D10">
            <v>179646</v>
          </cell>
        </row>
        <row r="15">
          <cell r="D15">
            <v>323.38435</v>
          </cell>
        </row>
        <row r="16">
          <cell r="D16">
            <v>1015.9</v>
          </cell>
        </row>
        <row r="17">
          <cell r="D17">
            <v>219.3</v>
          </cell>
        </row>
        <row r="18">
          <cell r="D18">
            <v>132.7</v>
          </cell>
        </row>
        <row r="20">
          <cell r="D20">
            <v>4680.14</v>
          </cell>
        </row>
        <row r="22">
          <cell r="D22">
            <v>4038.96</v>
          </cell>
        </row>
        <row r="25">
          <cell r="F25">
            <v>361.69215</v>
          </cell>
        </row>
        <row r="26">
          <cell r="D26">
            <v>50.5</v>
          </cell>
          <cell r="F26">
            <v>62.767160000000004</v>
          </cell>
        </row>
        <row r="30">
          <cell r="D30">
            <v>-79.4</v>
          </cell>
          <cell r="F30">
            <v>-207.51570000000004</v>
          </cell>
        </row>
        <row r="32">
          <cell r="F32">
            <v>216.94360999999998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одоснаб Монч"/>
      <sheetName val="водоотведение Монч"/>
      <sheetName val="водоснаб Запол"/>
      <sheetName val="водоотведение Запол"/>
      <sheetName val="промвода"/>
      <sheetName val="Тарифы по исп пост. Прав"/>
    </sheetNames>
    <sheetDataSet>
      <sheetData sheetId="2">
        <row r="7">
          <cell r="I7">
            <v>4036.744</v>
          </cell>
        </row>
        <row r="8">
          <cell r="I8">
            <v>158.353</v>
          </cell>
        </row>
        <row r="12">
          <cell r="I12">
            <v>323.14387619999997</v>
          </cell>
        </row>
        <row r="14">
          <cell r="I14">
            <v>653.2669439999999</v>
          </cell>
        </row>
        <row r="16">
          <cell r="I16">
            <v>138.4</v>
          </cell>
        </row>
        <row r="17">
          <cell r="I17">
            <v>208.8</v>
          </cell>
        </row>
        <row r="19">
          <cell r="I19">
            <v>1763.8</v>
          </cell>
        </row>
        <row r="24">
          <cell r="I24">
            <v>2987.55530314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PageLayoutView="0" workbookViewId="0" topLeftCell="A5">
      <selection activeCell="B37" sqref="B37"/>
    </sheetView>
  </sheetViews>
  <sheetFormatPr defaultColWidth="9.140625" defaultRowHeight="12" customHeight="1" outlineLevelRow="1"/>
  <cols>
    <col min="1" max="1" width="6.8515625" style="1" customWidth="1"/>
    <col min="2" max="2" width="50.7109375" style="1" customWidth="1"/>
    <col min="3" max="3" width="15.7109375" style="1" customWidth="1"/>
    <col min="4" max="4" width="9.421875" style="1" bestFit="1" customWidth="1"/>
    <col min="5" max="5" width="11.421875" style="1" bestFit="1" customWidth="1"/>
    <col min="6" max="6" width="14.140625" style="1" customWidth="1"/>
    <col min="7" max="7" width="15.8515625" style="1" customWidth="1"/>
    <col min="8" max="8" width="25.421875" style="1" customWidth="1"/>
    <col min="9" max="9" width="15.421875" style="1" customWidth="1"/>
    <col min="10" max="10" width="13.00390625" style="1" customWidth="1"/>
    <col min="11" max="16384" width="9.140625" style="1" customWidth="1"/>
  </cols>
  <sheetData>
    <row r="1" spans="1:10" ht="12" customHeight="1" hidden="1" outlineLevel="1">
      <c r="A1" s="1" t="s">
        <v>211</v>
      </c>
      <c r="J1" s="122" t="s">
        <v>229</v>
      </c>
    </row>
    <row r="2" spans="2:3" ht="12" customHeight="1" hidden="1" outlineLevel="1">
      <c r="B2" s="123" t="s">
        <v>124</v>
      </c>
      <c r="C2" s="125" t="s">
        <v>127</v>
      </c>
    </row>
    <row r="3" spans="2:8" ht="12" customHeight="1" hidden="1" outlineLevel="1">
      <c r="B3" s="123" t="s">
        <v>125</v>
      </c>
      <c r="C3" s="124" t="s">
        <v>126</v>
      </c>
      <c r="D3" s="121"/>
      <c r="E3" s="121"/>
      <c r="F3" s="121"/>
      <c r="G3" s="121"/>
      <c r="H3" s="121"/>
    </row>
    <row r="4" ht="12" customHeight="1" hidden="1" outlineLevel="1"/>
    <row r="5" spans="1:21" ht="12" customHeight="1" collapsed="1">
      <c r="A5" s="148" t="s">
        <v>240</v>
      </c>
      <c r="B5" s="149"/>
      <c r="C5" s="149"/>
      <c r="D5" s="149"/>
      <c r="E5" s="149"/>
      <c r="F5" s="149"/>
      <c r="G5" s="149"/>
      <c r="H5" s="149"/>
      <c r="I5" s="149"/>
      <c r="J5" s="150"/>
      <c r="K5" s="6"/>
      <c r="L5" s="6"/>
      <c r="M5" s="6"/>
      <c r="N5" s="7"/>
      <c r="O5" s="7"/>
      <c r="P5" s="7"/>
      <c r="Q5" s="7"/>
      <c r="R5" s="7"/>
      <c r="S5" s="7"/>
      <c r="T5" s="7"/>
      <c r="U5" s="7"/>
    </row>
    <row r="6" spans="1:21" ht="12" customHeight="1" thickBot="1">
      <c r="A6" s="98"/>
      <c r="B6" s="2"/>
      <c r="C6" s="2"/>
      <c r="D6" s="2"/>
      <c r="E6" s="2"/>
      <c r="F6" s="2"/>
      <c r="G6" s="2"/>
      <c r="H6" s="2"/>
      <c r="I6" s="2"/>
      <c r="J6" s="8"/>
      <c r="K6" s="4"/>
      <c r="L6" s="4"/>
      <c r="M6" s="4"/>
      <c r="N6" s="7"/>
      <c r="O6" s="7"/>
      <c r="P6" s="7"/>
      <c r="Q6" s="7"/>
      <c r="R6" s="7"/>
      <c r="S6" s="7"/>
      <c r="T6" s="7"/>
      <c r="U6" s="7"/>
    </row>
    <row r="7" spans="1:21" ht="45.75" thickBot="1">
      <c r="A7" s="99" t="s">
        <v>0</v>
      </c>
      <c r="B7" s="49" t="s">
        <v>1</v>
      </c>
      <c r="C7" s="74" t="s">
        <v>2</v>
      </c>
      <c r="D7" s="74" t="s">
        <v>3</v>
      </c>
      <c r="E7" s="49" t="s">
        <v>4</v>
      </c>
      <c r="F7" s="49" t="s">
        <v>5</v>
      </c>
      <c r="G7" s="74" t="s">
        <v>6</v>
      </c>
      <c r="H7" s="74" t="s">
        <v>7</v>
      </c>
      <c r="I7" s="100" t="s">
        <v>140</v>
      </c>
      <c r="J7" s="101" t="s">
        <v>141</v>
      </c>
      <c r="K7" s="4"/>
      <c r="L7" s="4"/>
      <c r="M7" s="4"/>
      <c r="N7" s="7"/>
      <c r="O7" s="7"/>
      <c r="P7" s="7"/>
      <c r="Q7" s="7"/>
      <c r="R7" s="7"/>
      <c r="S7" s="7"/>
      <c r="T7" s="7"/>
      <c r="U7" s="7"/>
    </row>
    <row r="8" spans="1:21" ht="12" customHeight="1" thickBot="1">
      <c r="A8" s="9">
        <v>1</v>
      </c>
      <c r="B8" s="10">
        <f>A8+1</f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2">
        <v>10</v>
      </c>
      <c r="K8" s="4"/>
      <c r="L8" s="4"/>
      <c r="M8" s="4"/>
      <c r="N8" s="7"/>
      <c r="O8" s="7"/>
      <c r="P8" s="7"/>
      <c r="Q8" s="7"/>
      <c r="R8" s="7"/>
      <c r="S8" s="7"/>
      <c r="T8" s="7"/>
      <c r="U8" s="7"/>
    </row>
    <row r="9" spans="1:21" s="13" customFormat="1" ht="22.5">
      <c r="A9" s="14" t="s">
        <v>8</v>
      </c>
      <c r="B9" s="15" t="s">
        <v>142</v>
      </c>
      <c r="C9" s="16"/>
      <c r="D9" s="102"/>
      <c r="E9" s="17"/>
      <c r="F9" s="17"/>
      <c r="G9" s="18"/>
      <c r="H9" s="18"/>
      <c r="I9" s="103"/>
      <c r="J9" s="104"/>
      <c r="K9" s="19"/>
      <c r="L9" s="19"/>
      <c r="M9" s="19"/>
      <c r="N9" s="20"/>
      <c r="O9" s="20"/>
      <c r="P9" s="20"/>
      <c r="Q9" s="20"/>
      <c r="R9" s="20"/>
      <c r="S9" s="20"/>
      <c r="T9" s="20"/>
      <c r="U9" s="20"/>
    </row>
    <row r="10" spans="1:21" ht="11.25">
      <c r="A10" s="21" t="s">
        <v>9</v>
      </c>
      <c r="B10" s="22" t="s">
        <v>10</v>
      </c>
      <c r="C10" s="16"/>
      <c r="D10" s="61"/>
      <c r="E10" s="24"/>
      <c r="F10" s="24"/>
      <c r="G10" s="25"/>
      <c r="H10" s="25"/>
      <c r="I10" s="105"/>
      <c r="J10" s="106"/>
      <c r="K10" s="4"/>
      <c r="L10" s="4"/>
      <c r="M10" s="4"/>
      <c r="N10" s="7"/>
      <c r="O10" s="7"/>
      <c r="P10" s="7"/>
      <c r="Q10" s="7"/>
      <c r="R10" s="7"/>
      <c r="S10" s="7"/>
      <c r="T10" s="7"/>
      <c r="U10" s="7"/>
    </row>
    <row r="11" spans="1:21" ht="11.25">
      <c r="A11" s="21" t="s">
        <v>11</v>
      </c>
      <c r="B11" s="26" t="s">
        <v>12</v>
      </c>
      <c r="C11" s="27" t="s">
        <v>13</v>
      </c>
      <c r="D11" s="23"/>
      <c r="E11" s="24"/>
      <c r="F11" s="24"/>
      <c r="G11" s="28"/>
      <c r="H11" s="25"/>
      <c r="I11" s="105"/>
      <c r="J11" s="106"/>
      <c r="K11" s="4"/>
      <c r="L11" s="4"/>
      <c r="M11" s="4"/>
      <c r="N11" s="7"/>
      <c r="O11" s="7"/>
      <c r="P11" s="7"/>
      <c r="Q11" s="7"/>
      <c r="R11" s="7"/>
      <c r="S11" s="7"/>
      <c r="T11" s="7"/>
      <c r="U11" s="7"/>
    </row>
    <row r="12" spans="1:21" s="13" customFormat="1" ht="11.25">
      <c r="A12" s="29" t="s">
        <v>14</v>
      </c>
      <c r="B12" s="30" t="s">
        <v>15</v>
      </c>
      <c r="C12" s="16"/>
      <c r="D12" s="61"/>
      <c r="E12" s="24"/>
      <c r="F12" s="24"/>
      <c r="G12" s="25"/>
      <c r="H12" s="25"/>
      <c r="I12" s="105"/>
      <c r="J12" s="106"/>
      <c r="K12" s="19"/>
      <c r="L12" s="19"/>
      <c r="M12" s="19"/>
      <c r="N12" s="20"/>
      <c r="O12" s="20"/>
      <c r="P12" s="20"/>
      <c r="Q12" s="20"/>
      <c r="R12" s="20"/>
      <c r="S12" s="20"/>
      <c r="T12" s="20"/>
      <c r="U12" s="20"/>
    </row>
    <row r="13" spans="1:21" ht="11.25">
      <c r="A13" s="21" t="s">
        <v>16</v>
      </c>
      <c r="B13" s="31" t="s">
        <v>143</v>
      </c>
      <c r="C13" s="27" t="s">
        <v>13</v>
      </c>
      <c r="D13" s="23"/>
      <c r="E13" s="24"/>
      <c r="F13" s="24"/>
      <c r="G13" s="28"/>
      <c r="H13" s="25"/>
      <c r="I13" s="105"/>
      <c r="J13" s="106"/>
      <c r="K13" s="4"/>
      <c r="L13" s="4"/>
      <c r="M13" s="4"/>
      <c r="N13" s="7"/>
      <c r="O13" s="7"/>
      <c r="P13" s="7"/>
      <c r="Q13" s="7"/>
      <c r="R13" s="7"/>
      <c r="S13" s="7"/>
      <c r="T13" s="7"/>
      <c r="U13" s="7"/>
    </row>
    <row r="14" spans="1:21" ht="22.5">
      <c r="A14" s="21" t="s">
        <v>17</v>
      </c>
      <c r="B14" s="31" t="s">
        <v>144</v>
      </c>
      <c r="C14" s="27" t="s">
        <v>18</v>
      </c>
      <c r="D14" s="23"/>
      <c r="E14" s="24"/>
      <c r="F14" s="24"/>
      <c r="G14" s="28"/>
      <c r="H14" s="25"/>
      <c r="I14" s="105"/>
      <c r="J14" s="106"/>
      <c r="K14" s="4"/>
      <c r="L14" s="4"/>
      <c r="M14" s="4"/>
      <c r="N14" s="7"/>
      <c r="O14" s="7"/>
      <c r="P14" s="7"/>
      <c r="Q14" s="7"/>
      <c r="R14" s="7"/>
      <c r="S14" s="7"/>
      <c r="T14" s="7"/>
      <c r="U14" s="7"/>
    </row>
    <row r="15" spans="1:21" s="13" customFormat="1" ht="11.25">
      <c r="A15" s="29" t="s">
        <v>19</v>
      </c>
      <c r="B15" s="22" t="s">
        <v>20</v>
      </c>
      <c r="C15" s="16"/>
      <c r="D15" s="61"/>
      <c r="E15" s="24"/>
      <c r="F15" s="24"/>
      <c r="G15" s="25"/>
      <c r="H15" s="25"/>
      <c r="I15" s="105"/>
      <c r="J15" s="106"/>
      <c r="K15" s="19"/>
      <c r="L15" s="19"/>
      <c r="M15" s="19"/>
      <c r="N15" s="20"/>
      <c r="O15" s="20"/>
      <c r="P15" s="20"/>
      <c r="Q15" s="20"/>
      <c r="R15" s="20"/>
      <c r="S15" s="20"/>
      <c r="T15" s="20"/>
      <c r="U15" s="20"/>
    </row>
    <row r="16" spans="1:21" ht="11.25">
      <c r="A16" s="21" t="s">
        <v>21</v>
      </c>
      <c r="B16" s="26" t="s">
        <v>12</v>
      </c>
      <c r="C16" s="27" t="s">
        <v>13</v>
      </c>
      <c r="D16" s="23"/>
      <c r="E16" s="24"/>
      <c r="F16" s="24"/>
      <c r="G16" s="28"/>
      <c r="H16" s="25"/>
      <c r="I16" s="105"/>
      <c r="J16" s="106"/>
      <c r="K16" s="4"/>
      <c r="L16" s="4"/>
      <c r="M16" s="4"/>
      <c r="N16" s="7"/>
      <c r="O16" s="7"/>
      <c r="P16" s="7"/>
      <c r="Q16" s="7"/>
      <c r="R16" s="7"/>
      <c r="S16" s="7"/>
      <c r="T16" s="7"/>
      <c r="U16" s="7"/>
    </row>
    <row r="17" spans="1:21" s="13" customFormat="1" ht="11.25">
      <c r="A17" s="29" t="s">
        <v>22</v>
      </c>
      <c r="B17" s="30" t="s">
        <v>15</v>
      </c>
      <c r="C17" s="16"/>
      <c r="D17" s="61"/>
      <c r="E17" s="24"/>
      <c r="F17" s="24"/>
      <c r="G17" s="25"/>
      <c r="H17" s="25"/>
      <c r="I17" s="105"/>
      <c r="J17" s="106"/>
      <c r="K17" s="19"/>
      <c r="L17" s="19"/>
      <c r="M17" s="19"/>
      <c r="N17" s="20"/>
      <c r="O17" s="20"/>
      <c r="P17" s="20"/>
      <c r="Q17" s="20"/>
      <c r="R17" s="20"/>
      <c r="S17" s="20"/>
      <c r="T17" s="20"/>
      <c r="U17" s="20"/>
    </row>
    <row r="18" spans="1:21" ht="11.25">
      <c r="A18" s="21" t="s">
        <v>23</v>
      </c>
      <c r="B18" s="31" t="s">
        <v>143</v>
      </c>
      <c r="C18" s="27" t="s">
        <v>13</v>
      </c>
      <c r="D18" s="23"/>
      <c r="E18" s="24"/>
      <c r="F18" s="24"/>
      <c r="G18" s="28"/>
      <c r="H18" s="25"/>
      <c r="I18" s="105"/>
      <c r="J18" s="106"/>
      <c r="K18" s="4"/>
      <c r="L18" s="4"/>
      <c r="M18" s="4"/>
      <c r="N18" s="7"/>
      <c r="O18" s="7"/>
      <c r="P18" s="7"/>
      <c r="Q18" s="7"/>
      <c r="R18" s="7"/>
      <c r="S18" s="7"/>
      <c r="T18" s="7"/>
      <c r="U18" s="7"/>
    </row>
    <row r="19" spans="1:21" ht="22.5">
      <c r="A19" s="21" t="s">
        <v>24</v>
      </c>
      <c r="B19" s="31" t="s">
        <v>144</v>
      </c>
      <c r="C19" s="27" t="s">
        <v>18</v>
      </c>
      <c r="D19" s="23"/>
      <c r="E19" s="24"/>
      <c r="F19" s="24"/>
      <c r="G19" s="28"/>
      <c r="H19" s="25"/>
      <c r="I19" s="105"/>
      <c r="J19" s="106"/>
      <c r="K19" s="4"/>
      <c r="L19" s="4"/>
      <c r="M19" s="4"/>
      <c r="N19" s="7"/>
      <c r="O19" s="7"/>
      <c r="P19" s="7"/>
      <c r="Q19" s="7"/>
      <c r="R19" s="7"/>
      <c r="S19" s="7"/>
      <c r="T19" s="7"/>
      <c r="U19" s="7"/>
    </row>
    <row r="20" spans="1:21" s="13" customFormat="1" ht="11.25">
      <c r="A20" s="29" t="s">
        <v>25</v>
      </c>
      <c r="B20" s="22" t="s">
        <v>26</v>
      </c>
      <c r="C20" s="16"/>
      <c r="D20" s="61"/>
      <c r="E20" s="24"/>
      <c r="F20" s="24"/>
      <c r="G20" s="25"/>
      <c r="H20" s="25"/>
      <c r="I20" s="105"/>
      <c r="J20" s="106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</row>
    <row r="21" spans="1:21" ht="33.75">
      <c r="A21" s="21" t="s">
        <v>27</v>
      </c>
      <c r="B21" s="26" t="s">
        <v>12</v>
      </c>
      <c r="C21" s="27" t="s">
        <v>13</v>
      </c>
      <c r="D21" s="130">
        <v>1.64</v>
      </c>
      <c r="E21" s="131">
        <v>40544</v>
      </c>
      <c r="F21" s="24"/>
      <c r="G21" s="28" t="s">
        <v>231</v>
      </c>
      <c r="H21" s="25" t="s">
        <v>239</v>
      </c>
      <c r="I21" s="105"/>
      <c r="J21" s="106"/>
      <c r="K21" s="4"/>
      <c r="L21" s="4"/>
      <c r="M21" s="4"/>
      <c r="N21" s="7"/>
      <c r="O21" s="7"/>
      <c r="P21" s="7"/>
      <c r="Q21" s="7"/>
      <c r="R21" s="7"/>
      <c r="S21" s="7"/>
      <c r="T21" s="7"/>
      <c r="U21" s="7"/>
    </row>
    <row r="22" spans="1:21" s="13" customFormat="1" ht="11.25">
      <c r="A22" s="29" t="s">
        <v>28</v>
      </c>
      <c r="B22" s="30" t="s">
        <v>15</v>
      </c>
      <c r="C22" s="16"/>
      <c r="D22" s="61"/>
      <c r="E22" s="24"/>
      <c r="F22" s="24"/>
      <c r="G22" s="25"/>
      <c r="H22" s="25"/>
      <c r="I22" s="105"/>
      <c r="J22" s="106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</row>
    <row r="23" spans="1:21" ht="11.25">
      <c r="A23" s="21" t="s">
        <v>29</v>
      </c>
      <c r="B23" s="31" t="s">
        <v>143</v>
      </c>
      <c r="C23" s="27" t="s">
        <v>13</v>
      </c>
      <c r="D23" s="23"/>
      <c r="E23" s="24"/>
      <c r="F23" s="24"/>
      <c r="G23" s="28"/>
      <c r="H23" s="25"/>
      <c r="I23" s="105"/>
      <c r="J23" s="106"/>
      <c r="K23" s="4"/>
      <c r="L23" s="4"/>
      <c r="M23" s="4"/>
      <c r="N23" s="7"/>
      <c r="O23" s="7"/>
      <c r="P23" s="7"/>
      <c r="Q23" s="7"/>
      <c r="R23" s="7"/>
      <c r="S23" s="7"/>
      <c r="T23" s="7"/>
      <c r="U23" s="7"/>
    </row>
    <row r="24" spans="1:21" ht="22.5">
      <c r="A24" s="21" t="s">
        <v>30</v>
      </c>
      <c r="B24" s="31" t="s">
        <v>144</v>
      </c>
      <c r="C24" s="27" t="s">
        <v>18</v>
      </c>
      <c r="D24" s="23"/>
      <c r="E24" s="24"/>
      <c r="F24" s="24"/>
      <c r="G24" s="28"/>
      <c r="H24" s="25"/>
      <c r="I24" s="105"/>
      <c r="J24" s="106"/>
      <c r="K24" s="4"/>
      <c r="L24" s="4"/>
      <c r="M24" s="4"/>
      <c r="N24" s="7"/>
      <c r="O24" s="7"/>
      <c r="P24" s="7"/>
      <c r="Q24" s="7"/>
      <c r="R24" s="7"/>
      <c r="S24" s="7"/>
      <c r="T24" s="7"/>
      <c r="U24" s="7"/>
    </row>
    <row r="25" spans="1:21" ht="22.5">
      <c r="A25" s="32" t="s">
        <v>31</v>
      </c>
      <c r="B25" s="33" t="s">
        <v>145</v>
      </c>
      <c r="C25" s="27" t="s">
        <v>13</v>
      </c>
      <c r="D25" s="34"/>
      <c r="E25" s="35"/>
      <c r="F25" s="35"/>
      <c r="G25" s="36"/>
      <c r="H25" s="37"/>
      <c r="I25" s="107"/>
      <c r="J25" s="108"/>
      <c r="K25" s="4"/>
      <c r="L25" s="4"/>
      <c r="M25" s="4"/>
      <c r="N25" s="7"/>
      <c r="O25" s="7"/>
      <c r="P25" s="7"/>
      <c r="Q25" s="7"/>
      <c r="R25" s="7"/>
      <c r="S25" s="7"/>
      <c r="T25" s="7"/>
      <c r="U25" s="7"/>
    </row>
    <row r="26" spans="1:21" ht="22.5">
      <c r="A26" s="21" t="s">
        <v>32</v>
      </c>
      <c r="B26" s="109" t="s">
        <v>146</v>
      </c>
      <c r="C26" s="27" t="s">
        <v>13</v>
      </c>
      <c r="D26" s="34"/>
      <c r="E26" s="35"/>
      <c r="F26" s="35"/>
      <c r="G26" s="36"/>
      <c r="H26" s="37"/>
      <c r="I26" s="107"/>
      <c r="J26" s="108"/>
      <c r="K26" s="4"/>
      <c r="L26" s="4"/>
      <c r="M26" s="4"/>
      <c r="N26" s="7"/>
      <c r="O26" s="7"/>
      <c r="P26" s="7"/>
      <c r="Q26" s="7"/>
      <c r="R26" s="7"/>
      <c r="S26" s="7"/>
      <c r="T26" s="7"/>
      <c r="U26" s="7"/>
    </row>
    <row r="27" spans="1:21" ht="22.5">
      <c r="A27" s="21" t="s">
        <v>33</v>
      </c>
      <c r="B27" s="109" t="s">
        <v>147</v>
      </c>
      <c r="C27" s="27" t="s">
        <v>13</v>
      </c>
      <c r="D27" s="34"/>
      <c r="E27" s="35"/>
      <c r="F27" s="35"/>
      <c r="G27" s="36"/>
      <c r="H27" s="37"/>
      <c r="I27" s="107"/>
      <c r="J27" s="108"/>
      <c r="K27" s="4"/>
      <c r="L27" s="4"/>
      <c r="M27" s="4"/>
      <c r="N27" s="7"/>
      <c r="O27" s="7"/>
      <c r="P27" s="7"/>
      <c r="Q27" s="7"/>
      <c r="R27" s="7"/>
      <c r="S27" s="7"/>
      <c r="T27" s="7"/>
      <c r="U27" s="7"/>
    </row>
    <row r="28" spans="1:21" ht="22.5">
      <c r="A28" s="21" t="s">
        <v>34</v>
      </c>
      <c r="B28" s="109" t="s">
        <v>148</v>
      </c>
      <c r="C28" s="27" t="s">
        <v>13</v>
      </c>
      <c r="D28" s="34"/>
      <c r="E28" s="35"/>
      <c r="F28" s="35"/>
      <c r="G28" s="36"/>
      <c r="H28" s="37"/>
      <c r="I28" s="107"/>
      <c r="J28" s="108"/>
      <c r="K28" s="4"/>
      <c r="L28" s="4"/>
      <c r="M28" s="4"/>
      <c r="N28" s="7"/>
      <c r="O28" s="7"/>
      <c r="P28" s="7"/>
      <c r="Q28" s="7"/>
      <c r="R28" s="7"/>
      <c r="S28" s="7"/>
      <c r="T28" s="7"/>
      <c r="U28" s="7"/>
    </row>
    <row r="29" spans="1:21" ht="22.5">
      <c r="A29" s="32" t="s">
        <v>35</v>
      </c>
      <c r="B29" s="33" t="s">
        <v>149</v>
      </c>
      <c r="C29" s="27" t="s">
        <v>13</v>
      </c>
      <c r="D29" s="34"/>
      <c r="E29" s="35"/>
      <c r="F29" s="35"/>
      <c r="G29" s="36"/>
      <c r="H29" s="37"/>
      <c r="I29" s="107"/>
      <c r="J29" s="108"/>
      <c r="K29" s="4"/>
      <c r="L29" s="4"/>
      <c r="M29" s="4"/>
      <c r="N29" s="7"/>
      <c r="O29" s="7"/>
      <c r="P29" s="7"/>
      <c r="Q29" s="7"/>
      <c r="R29" s="7"/>
      <c r="S29" s="7"/>
      <c r="T29" s="7"/>
      <c r="U29" s="7"/>
    </row>
    <row r="30" spans="1:21" ht="33.75">
      <c r="A30" s="32" t="s">
        <v>36</v>
      </c>
      <c r="B30" s="33" t="s">
        <v>150</v>
      </c>
      <c r="C30" s="27" t="s">
        <v>37</v>
      </c>
      <c r="D30" s="34"/>
      <c r="E30" s="35"/>
      <c r="F30" s="35"/>
      <c r="G30" s="36"/>
      <c r="H30" s="37"/>
      <c r="I30" s="107"/>
      <c r="J30" s="108"/>
      <c r="K30" s="4"/>
      <c r="L30" s="4"/>
      <c r="M30" s="4"/>
      <c r="N30" s="7"/>
      <c r="O30" s="7"/>
      <c r="P30" s="7"/>
      <c r="Q30" s="7"/>
      <c r="R30" s="7"/>
      <c r="S30" s="7"/>
      <c r="T30" s="7"/>
      <c r="U30" s="7"/>
    </row>
    <row r="31" spans="1:21" ht="34.5" thickBot="1">
      <c r="A31" s="38" t="s">
        <v>38</v>
      </c>
      <c r="B31" s="39" t="s">
        <v>151</v>
      </c>
      <c r="C31" s="40" t="s">
        <v>37</v>
      </c>
      <c r="D31" s="41"/>
      <c r="E31" s="42"/>
      <c r="F31" s="42"/>
      <c r="G31" s="43"/>
      <c r="H31" s="44"/>
      <c r="I31" s="110"/>
      <c r="J31" s="111"/>
      <c r="K31" s="4"/>
      <c r="L31" s="4"/>
      <c r="M31" s="4"/>
      <c r="N31" s="7"/>
      <c r="O31" s="7"/>
      <c r="P31" s="7"/>
      <c r="Q31" s="7"/>
      <c r="R31" s="7"/>
      <c r="S31" s="7"/>
      <c r="T31" s="7"/>
      <c r="U31" s="7"/>
    </row>
    <row r="32" spans="1:8" ht="12" customHeight="1">
      <c r="A32" s="45"/>
      <c r="B32" s="46"/>
      <c r="C32" s="46"/>
      <c r="D32" s="46"/>
      <c r="E32" s="46"/>
      <c r="F32" s="46"/>
      <c r="G32" s="46"/>
      <c r="H32" s="46"/>
    </row>
  </sheetData>
  <sheetProtection/>
  <mergeCells count="1">
    <mergeCell ref="A5:J5"/>
  </mergeCells>
  <dataValidations count="2">
    <dataValidation type="date" allowBlank="1" showInputMessage="1" showErrorMessage="1" sqref="E9:F31">
      <formula1>1</formula1>
      <formula2>73051</formula2>
    </dataValidation>
    <dataValidation type="decimal" allowBlank="1" showInputMessage="1" showErrorMessage="1" sqref="D11:D31">
      <formula1>-999999999999999</formula1>
      <formula2>999999999999999000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PageLayoutView="0" workbookViewId="0" topLeftCell="A5">
      <selection activeCell="A5" sqref="A5:J5"/>
    </sheetView>
  </sheetViews>
  <sheetFormatPr defaultColWidth="9.140625" defaultRowHeight="12" customHeight="1" outlineLevelRow="1"/>
  <cols>
    <col min="1" max="1" width="6.8515625" style="1" customWidth="1"/>
    <col min="2" max="2" width="50.7109375" style="1" customWidth="1"/>
    <col min="3" max="3" width="15.7109375" style="1" customWidth="1"/>
    <col min="4" max="4" width="9.421875" style="1" bestFit="1" customWidth="1"/>
    <col min="5" max="5" width="11.421875" style="1" bestFit="1" customWidth="1"/>
    <col min="6" max="6" width="14.140625" style="1" customWidth="1"/>
    <col min="7" max="7" width="17.8515625" style="1" customWidth="1"/>
    <col min="8" max="8" width="25.421875" style="1" customWidth="1"/>
    <col min="9" max="9" width="15.421875" style="1" customWidth="1"/>
    <col min="10" max="10" width="13.00390625" style="1" customWidth="1"/>
    <col min="11" max="16384" width="9.140625" style="1" customWidth="1"/>
  </cols>
  <sheetData>
    <row r="1" spans="1:10" ht="12" customHeight="1" hidden="1" outlineLevel="1">
      <c r="A1" s="1" t="s">
        <v>211</v>
      </c>
      <c r="J1" s="122" t="s">
        <v>229</v>
      </c>
    </row>
    <row r="2" spans="2:3" ht="12" customHeight="1" hidden="1" outlineLevel="1">
      <c r="B2" s="123" t="s">
        <v>124</v>
      </c>
      <c r="C2" s="125" t="s">
        <v>127</v>
      </c>
    </row>
    <row r="3" spans="2:8" ht="12" customHeight="1" hidden="1" outlineLevel="1">
      <c r="B3" s="123" t="s">
        <v>125</v>
      </c>
      <c r="C3" s="124" t="s">
        <v>126</v>
      </c>
      <c r="D3" s="121"/>
      <c r="E3" s="121"/>
      <c r="F3" s="121"/>
      <c r="G3" s="121"/>
      <c r="H3" s="121"/>
    </row>
    <row r="4" ht="12" customHeight="1" hidden="1" outlineLevel="1"/>
    <row r="5" spans="1:21" ht="12" customHeight="1" collapsed="1">
      <c r="A5" s="148" t="s">
        <v>245</v>
      </c>
      <c r="B5" s="149"/>
      <c r="C5" s="149"/>
      <c r="D5" s="149"/>
      <c r="E5" s="149"/>
      <c r="F5" s="149"/>
      <c r="G5" s="149"/>
      <c r="H5" s="149"/>
      <c r="I5" s="149"/>
      <c r="J5" s="150"/>
      <c r="K5" s="6"/>
      <c r="L5" s="6"/>
      <c r="M5" s="6"/>
      <c r="N5" s="7"/>
      <c r="O5" s="7"/>
      <c r="P5" s="7"/>
      <c r="Q5" s="7"/>
      <c r="R5" s="7"/>
      <c r="S5" s="7"/>
      <c r="T5" s="7"/>
      <c r="U5" s="7"/>
    </row>
    <row r="6" spans="1:21" ht="12" customHeight="1" thickBot="1">
      <c r="A6" s="98"/>
      <c r="B6" s="2"/>
      <c r="C6" s="2"/>
      <c r="D6" s="2"/>
      <c r="E6" s="2"/>
      <c r="F6" s="2"/>
      <c r="G6" s="2"/>
      <c r="H6" s="2"/>
      <c r="I6" s="2"/>
      <c r="J6" s="8"/>
      <c r="K6" s="4"/>
      <c r="L6" s="4"/>
      <c r="M6" s="4"/>
      <c r="N6" s="7"/>
      <c r="O6" s="7"/>
      <c r="P6" s="7"/>
      <c r="Q6" s="7"/>
      <c r="R6" s="7"/>
      <c r="S6" s="7"/>
      <c r="T6" s="7"/>
      <c r="U6" s="7"/>
    </row>
    <row r="7" spans="1:21" ht="45.75" thickBot="1">
      <c r="A7" s="99" t="s">
        <v>0</v>
      </c>
      <c r="B7" s="49" t="s">
        <v>1</v>
      </c>
      <c r="C7" s="74" t="s">
        <v>2</v>
      </c>
      <c r="D7" s="74" t="s">
        <v>3</v>
      </c>
      <c r="E7" s="49" t="s">
        <v>4</v>
      </c>
      <c r="F7" s="49" t="s">
        <v>5</v>
      </c>
      <c r="G7" s="74" t="s">
        <v>6</v>
      </c>
      <c r="H7" s="74" t="s">
        <v>7</v>
      </c>
      <c r="I7" s="142" t="s">
        <v>140</v>
      </c>
      <c r="J7" s="101" t="s">
        <v>141</v>
      </c>
      <c r="K7" s="4"/>
      <c r="L7" s="4"/>
      <c r="M7" s="4"/>
      <c r="N7" s="7"/>
      <c r="O7" s="7"/>
      <c r="P7" s="7"/>
      <c r="Q7" s="7"/>
      <c r="R7" s="7"/>
      <c r="S7" s="7"/>
      <c r="T7" s="7"/>
      <c r="U7" s="7"/>
    </row>
    <row r="8" spans="1:21" ht="12" customHeight="1" thickBot="1">
      <c r="A8" s="9">
        <v>1</v>
      </c>
      <c r="B8" s="10">
        <f>A8+1</f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2">
        <v>10</v>
      </c>
      <c r="K8" s="4"/>
      <c r="L8" s="4"/>
      <c r="M8" s="4"/>
      <c r="N8" s="7"/>
      <c r="O8" s="7"/>
      <c r="P8" s="7"/>
      <c r="Q8" s="7"/>
      <c r="R8" s="7"/>
      <c r="S8" s="7"/>
      <c r="T8" s="7"/>
      <c r="U8" s="7"/>
    </row>
    <row r="9" spans="1:21" s="13" customFormat="1" ht="22.5" hidden="1" outlineLevel="1">
      <c r="A9" s="14" t="s">
        <v>8</v>
      </c>
      <c r="B9" s="15" t="s">
        <v>142</v>
      </c>
      <c r="C9" s="16"/>
      <c r="D9" s="102"/>
      <c r="E9" s="17"/>
      <c r="F9" s="17"/>
      <c r="G9" s="18"/>
      <c r="H9" s="18"/>
      <c r="I9" s="103"/>
      <c r="J9" s="104"/>
      <c r="K9" s="19"/>
      <c r="L9" s="19"/>
      <c r="M9" s="19"/>
      <c r="N9" s="20"/>
      <c r="O9" s="20"/>
      <c r="P9" s="20"/>
      <c r="Q9" s="20"/>
      <c r="R9" s="20"/>
      <c r="S9" s="20"/>
      <c r="T9" s="20"/>
      <c r="U9" s="20"/>
    </row>
    <row r="10" spans="1:21" ht="11.25" hidden="1" outlineLevel="1">
      <c r="A10" s="21" t="s">
        <v>9</v>
      </c>
      <c r="B10" s="22" t="s">
        <v>10</v>
      </c>
      <c r="C10" s="16"/>
      <c r="D10" s="61"/>
      <c r="E10" s="24"/>
      <c r="F10" s="24"/>
      <c r="G10" s="25"/>
      <c r="H10" s="25"/>
      <c r="I10" s="105"/>
      <c r="J10" s="106"/>
      <c r="K10" s="4"/>
      <c r="L10" s="4"/>
      <c r="M10" s="4"/>
      <c r="N10" s="7"/>
      <c r="O10" s="7"/>
      <c r="P10" s="7"/>
      <c r="Q10" s="7"/>
      <c r="R10" s="7"/>
      <c r="S10" s="7"/>
      <c r="T10" s="7"/>
      <c r="U10" s="7"/>
    </row>
    <row r="11" spans="1:21" ht="11.25" hidden="1" outlineLevel="1">
      <c r="A11" s="21" t="s">
        <v>11</v>
      </c>
      <c r="B11" s="26" t="s">
        <v>12</v>
      </c>
      <c r="C11" s="27" t="s">
        <v>13</v>
      </c>
      <c r="D11" s="23"/>
      <c r="E11" s="24"/>
      <c r="F11" s="24"/>
      <c r="G11" s="28"/>
      <c r="H11" s="25"/>
      <c r="I11" s="105"/>
      <c r="J11" s="106"/>
      <c r="K11" s="4"/>
      <c r="L11" s="4"/>
      <c r="M11" s="4"/>
      <c r="N11" s="7"/>
      <c r="O11" s="7"/>
      <c r="P11" s="7"/>
      <c r="Q11" s="7"/>
      <c r="R11" s="7"/>
      <c r="S11" s="7"/>
      <c r="T11" s="7"/>
      <c r="U11" s="7"/>
    </row>
    <row r="12" spans="1:21" s="13" customFormat="1" ht="11.25" hidden="1" outlineLevel="1">
      <c r="A12" s="29" t="s">
        <v>14</v>
      </c>
      <c r="B12" s="30" t="s">
        <v>15</v>
      </c>
      <c r="C12" s="16"/>
      <c r="D12" s="61"/>
      <c r="E12" s="24"/>
      <c r="F12" s="24"/>
      <c r="G12" s="25"/>
      <c r="H12" s="25"/>
      <c r="I12" s="105"/>
      <c r="J12" s="106"/>
      <c r="K12" s="19"/>
      <c r="L12" s="19"/>
      <c r="M12" s="19"/>
      <c r="N12" s="20"/>
      <c r="O12" s="20"/>
      <c r="P12" s="20"/>
      <c r="Q12" s="20"/>
      <c r="R12" s="20"/>
      <c r="S12" s="20"/>
      <c r="T12" s="20"/>
      <c r="U12" s="20"/>
    </row>
    <row r="13" spans="1:21" ht="11.25" hidden="1" outlineLevel="1">
      <c r="A13" s="21" t="s">
        <v>16</v>
      </c>
      <c r="B13" s="31" t="s">
        <v>143</v>
      </c>
      <c r="C13" s="27" t="s">
        <v>13</v>
      </c>
      <c r="D13" s="23"/>
      <c r="E13" s="24"/>
      <c r="F13" s="24"/>
      <c r="G13" s="28"/>
      <c r="H13" s="25"/>
      <c r="I13" s="105"/>
      <c r="J13" s="106"/>
      <c r="K13" s="4"/>
      <c r="L13" s="4"/>
      <c r="M13" s="4"/>
      <c r="N13" s="7"/>
      <c r="O13" s="7"/>
      <c r="P13" s="7"/>
      <c r="Q13" s="7"/>
      <c r="R13" s="7"/>
      <c r="S13" s="7"/>
      <c r="T13" s="7"/>
      <c r="U13" s="7"/>
    </row>
    <row r="14" spans="1:21" ht="22.5" hidden="1" outlineLevel="1">
      <c r="A14" s="21" t="s">
        <v>17</v>
      </c>
      <c r="B14" s="31" t="s">
        <v>144</v>
      </c>
      <c r="C14" s="27" t="s">
        <v>18</v>
      </c>
      <c r="D14" s="23"/>
      <c r="E14" s="24"/>
      <c r="F14" s="24"/>
      <c r="G14" s="28"/>
      <c r="H14" s="25"/>
      <c r="I14" s="105"/>
      <c r="J14" s="106"/>
      <c r="K14" s="4"/>
      <c r="L14" s="4"/>
      <c r="M14" s="4"/>
      <c r="N14" s="7"/>
      <c r="O14" s="7"/>
      <c r="P14" s="7"/>
      <c r="Q14" s="7"/>
      <c r="R14" s="7"/>
      <c r="S14" s="7"/>
      <c r="T14" s="7"/>
      <c r="U14" s="7"/>
    </row>
    <row r="15" spans="1:21" s="13" customFormat="1" ht="11.25" hidden="1" outlineLevel="1">
      <c r="A15" s="29" t="s">
        <v>19</v>
      </c>
      <c r="B15" s="22" t="s">
        <v>20</v>
      </c>
      <c r="C15" s="16"/>
      <c r="D15" s="61"/>
      <c r="E15" s="24"/>
      <c r="F15" s="24"/>
      <c r="G15" s="25"/>
      <c r="H15" s="25"/>
      <c r="I15" s="105"/>
      <c r="J15" s="106"/>
      <c r="K15" s="19"/>
      <c r="L15" s="19"/>
      <c r="M15" s="19"/>
      <c r="N15" s="20"/>
      <c r="O15" s="20"/>
      <c r="P15" s="20"/>
      <c r="Q15" s="20"/>
      <c r="R15" s="20"/>
      <c r="S15" s="20"/>
      <c r="T15" s="20"/>
      <c r="U15" s="20"/>
    </row>
    <row r="16" spans="1:21" ht="11.25" hidden="1" outlineLevel="1">
      <c r="A16" s="21" t="s">
        <v>21</v>
      </c>
      <c r="B16" s="26" t="s">
        <v>12</v>
      </c>
      <c r="C16" s="27" t="s">
        <v>13</v>
      </c>
      <c r="D16" s="23"/>
      <c r="E16" s="24"/>
      <c r="F16" s="24"/>
      <c r="G16" s="28"/>
      <c r="H16" s="25"/>
      <c r="I16" s="105"/>
      <c r="J16" s="106"/>
      <c r="K16" s="4"/>
      <c r="L16" s="4"/>
      <c r="M16" s="4"/>
      <c r="N16" s="7"/>
      <c r="O16" s="7"/>
      <c r="P16" s="7"/>
      <c r="Q16" s="7"/>
      <c r="R16" s="7"/>
      <c r="S16" s="7"/>
      <c r="T16" s="7"/>
      <c r="U16" s="7"/>
    </row>
    <row r="17" spans="1:21" s="13" customFormat="1" ht="11.25" hidden="1" outlineLevel="1">
      <c r="A17" s="29" t="s">
        <v>22</v>
      </c>
      <c r="B17" s="30" t="s">
        <v>15</v>
      </c>
      <c r="C17" s="16"/>
      <c r="D17" s="61"/>
      <c r="E17" s="24"/>
      <c r="F17" s="24"/>
      <c r="G17" s="25"/>
      <c r="H17" s="25"/>
      <c r="I17" s="105"/>
      <c r="J17" s="106"/>
      <c r="K17" s="19"/>
      <c r="L17" s="19"/>
      <c r="M17" s="19"/>
      <c r="N17" s="20"/>
      <c r="O17" s="20"/>
      <c r="P17" s="20"/>
      <c r="Q17" s="20"/>
      <c r="R17" s="20"/>
      <c r="S17" s="20"/>
      <c r="T17" s="20"/>
      <c r="U17" s="20"/>
    </row>
    <row r="18" spans="1:21" ht="11.25" hidden="1" outlineLevel="1">
      <c r="A18" s="21" t="s">
        <v>23</v>
      </c>
      <c r="B18" s="31" t="s">
        <v>143</v>
      </c>
      <c r="C18" s="27" t="s">
        <v>13</v>
      </c>
      <c r="D18" s="23"/>
      <c r="E18" s="24"/>
      <c r="F18" s="24"/>
      <c r="G18" s="28"/>
      <c r="H18" s="25"/>
      <c r="I18" s="105"/>
      <c r="J18" s="106"/>
      <c r="K18" s="4"/>
      <c r="L18" s="4"/>
      <c r="M18" s="4"/>
      <c r="N18" s="7"/>
      <c r="O18" s="7"/>
      <c r="P18" s="7"/>
      <c r="Q18" s="7"/>
      <c r="R18" s="7"/>
      <c r="S18" s="7"/>
      <c r="T18" s="7"/>
      <c r="U18" s="7"/>
    </row>
    <row r="19" spans="1:21" ht="22.5" hidden="1" outlineLevel="1">
      <c r="A19" s="21" t="s">
        <v>24</v>
      </c>
      <c r="B19" s="31" t="s">
        <v>144</v>
      </c>
      <c r="C19" s="27" t="s">
        <v>18</v>
      </c>
      <c r="D19" s="23"/>
      <c r="E19" s="24"/>
      <c r="F19" s="24"/>
      <c r="G19" s="28"/>
      <c r="H19" s="25"/>
      <c r="I19" s="105"/>
      <c r="J19" s="106"/>
      <c r="K19" s="4"/>
      <c r="L19" s="4"/>
      <c r="M19" s="4"/>
      <c r="N19" s="7"/>
      <c r="O19" s="7"/>
      <c r="P19" s="7"/>
      <c r="Q19" s="7"/>
      <c r="R19" s="7"/>
      <c r="S19" s="7"/>
      <c r="T19" s="7"/>
      <c r="U19" s="7"/>
    </row>
    <row r="20" spans="1:21" s="13" customFormat="1" ht="11.25" collapsed="1">
      <c r="A20" s="29" t="s">
        <v>25</v>
      </c>
      <c r="B20" s="22" t="s">
        <v>26</v>
      </c>
      <c r="C20" s="16"/>
      <c r="D20" s="61"/>
      <c r="E20" s="24"/>
      <c r="F20" s="24"/>
      <c r="G20" s="25"/>
      <c r="H20" s="25"/>
      <c r="I20" s="105"/>
      <c r="J20" s="106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</row>
    <row r="21" spans="1:21" ht="33.75">
      <c r="A21" s="21" t="s">
        <v>27</v>
      </c>
      <c r="B21" s="26" t="s">
        <v>12</v>
      </c>
      <c r="C21" s="27" t="s">
        <v>13</v>
      </c>
      <c r="D21" s="130">
        <v>1.37</v>
      </c>
      <c r="E21" s="131">
        <v>40179</v>
      </c>
      <c r="F21" s="24"/>
      <c r="G21" s="28" t="s">
        <v>243</v>
      </c>
      <c r="H21" s="25" t="s">
        <v>244</v>
      </c>
      <c r="I21" s="105"/>
      <c r="J21" s="106"/>
      <c r="K21" s="4"/>
      <c r="L21" s="4"/>
      <c r="M21" s="4"/>
      <c r="N21" s="7"/>
      <c r="O21" s="7"/>
      <c r="P21" s="7"/>
      <c r="Q21" s="7"/>
      <c r="R21" s="7"/>
      <c r="S21" s="7"/>
      <c r="T21" s="7"/>
      <c r="U21" s="7"/>
    </row>
    <row r="22" spans="1:21" s="13" customFormat="1" ht="11.25" hidden="1" outlineLevel="1">
      <c r="A22" s="29" t="s">
        <v>28</v>
      </c>
      <c r="B22" s="30" t="s">
        <v>15</v>
      </c>
      <c r="C22" s="16"/>
      <c r="D22" s="61"/>
      <c r="E22" s="24"/>
      <c r="F22" s="24"/>
      <c r="G22" s="25"/>
      <c r="H22" s="25"/>
      <c r="I22" s="105"/>
      <c r="J22" s="106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</row>
    <row r="23" spans="1:21" ht="11.25" hidden="1" outlineLevel="1">
      <c r="A23" s="21" t="s">
        <v>29</v>
      </c>
      <c r="B23" s="31" t="s">
        <v>143</v>
      </c>
      <c r="C23" s="27" t="s">
        <v>13</v>
      </c>
      <c r="D23" s="23"/>
      <c r="E23" s="24"/>
      <c r="F23" s="24"/>
      <c r="G23" s="28"/>
      <c r="H23" s="25"/>
      <c r="I23" s="105"/>
      <c r="J23" s="106"/>
      <c r="K23" s="4"/>
      <c r="L23" s="4"/>
      <c r="M23" s="4"/>
      <c r="N23" s="7"/>
      <c r="O23" s="7"/>
      <c r="P23" s="7"/>
      <c r="Q23" s="7"/>
      <c r="R23" s="7"/>
      <c r="S23" s="7"/>
      <c r="T23" s="7"/>
      <c r="U23" s="7"/>
    </row>
    <row r="24" spans="1:21" ht="22.5" hidden="1" outlineLevel="1">
      <c r="A24" s="21" t="s">
        <v>30</v>
      </c>
      <c r="B24" s="31" t="s">
        <v>144</v>
      </c>
      <c r="C24" s="27" t="s">
        <v>18</v>
      </c>
      <c r="D24" s="23"/>
      <c r="E24" s="24"/>
      <c r="F24" s="24"/>
      <c r="G24" s="28"/>
      <c r="H24" s="25"/>
      <c r="I24" s="105"/>
      <c r="J24" s="106"/>
      <c r="K24" s="4"/>
      <c r="L24" s="4"/>
      <c r="M24" s="4"/>
      <c r="N24" s="7"/>
      <c r="O24" s="7"/>
      <c r="P24" s="7"/>
      <c r="Q24" s="7"/>
      <c r="R24" s="7"/>
      <c r="S24" s="7"/>
      <c r="T24" s="7"/>
      <c r="U24" s="7"/>
    </row>
    <row r="25" spans="1:21" ht="22.5" hidden="1" outlineLevel="1">
      <c r="A25" s="32" t="s">
        <v>31</v>
      </c>
      <c r="B25" s="33" t="s">
        <v>145</v>
      </c>
      <c r="C25" s="27" t="s">
        <v>13</v>
      </c>
      <c r="D25" s="34"/>
      <c r="E25" s="35"/>
      <c r="F25" s="35"/>
      <c r="G25" s="36"/>
      <c r="H25" s="37"/>
      <c r="I25" s="107"/>
      <c r="J25" s="108"/>
      <c r="K25" s="4"/>
      <c r="L25" s="4"/>
      <c r="M25" s="4"/>
      <c r="N25" s="7"/>
      <c r="O25" s="7"/>
      <c r="P25" s="7"/>
      <c r="Q25" s="7"/>
      <c r="R25" s="7"/>
      <c r="S25" s="7"/>
      <c r="T25" s="7"/>
      <c r="U25" s="7"/>
    </row>
    <row r="26" spans="1:21" ht="22.5" hidden="1" outlineLevel="1">
      <c r="A26" s="21" t="s">
        <v>32</v>
      </c>
      <c r="B26" s="109" t="s">
        <v>146</v>
      </c>
      <c r="C26" s="27" t="s">
        <v>13</v>
      </c>
      <c r="D26" s="34"/>
      <c r="E26" s="35"/>
      <c r="F26" s="35"/>
      <c r="G26" s="36"/>
      <c r="H26" s="37"/>
      <c r="I26" s="107"/>
      <c r="J26" s="108"/>
      <c r="K26" s="4"/>
      <c r="L26" s="4"/>
      <c r="M26" s="4"/>
      <c r="N26" s="7"/>
      <c r="O26" s="7"/>
      <c r="P26" s="7"/>
      <c r="Q26" s="7"/>
      <c r="R26" s="7"/>
      <c r="S26" s="7"/>
      <c r="T26" s="7"/>
      <c r="U26" s="7"/>
    </row>
    <row r="27" spans="1:21" ht="22.5" hidden="1" outlineLevel="1">
      <c r="A27" s="21" t="s">
        <v>33</v>
      </c>
      <c r="B27" s="109" t="s">
        <v>147</v>
      </c>
      <c r="C27" s="27" t="s">
        <v>13</v>
      </c>
      <c r="D27" s="34"/>
      <c r="E27" s="35"/>
      <c r="F27" s="35"/>
      <c r="G27" s="36"/>
      <c r="H27" s="37"/>
      <c r="I27" s="107"/>
      <c r="J27" s="108"/>
      <c r="K27" s="4"/>
      <c r="L27" s="4"/>
      <c r="M27" s="4"/>
      <c r="N27" s="7"/>
      <c r="O27" s="7"/>
      <c r="P27" s="7"/>
      <c r="Q27" s="7"/>
      <c r="R27" s="7"/>
      <c r="S27" s="7"/>
      <c r="T27" s="7"/>
      <c r="U27" s="7"/>
    </row>
    <row r="28" spans="1:21" ht="22.5" hidden="1" outlineLevel="1">
      <c r="A28" s="21" t="s">
        <v>34</v>
      </c>
      <c r="B28" s="109" t="s">
        <v>148</v>
      </c>
      <c r="C28" s="27" t="s">
        <v>13</v>
      </c>
      <c r="D28" s="34"/>
      <c r="E28" s="35"/>
      <c r="F28" s="35"/>
      <c r="G28" s="36"/>
      <c r="H28" s="37"/>
      <c r="I28" s="107"/>
      <c r="J28" s="108"/>
      <c r="K28" s="4"/>
      <c r="L28" s="4"/>
      <c r="M28" s="4"/>
      <c r="N28" s="7"/>
      <c r="O28" s="7"/>
      <c r="P28" s="7"/>
      <c r="Q28" s="7"/>
      <c r="R28" s="7"/>
      <c r="S28" s="7"/>
      <c r="T28" s="7"/>
      <c r="U28" s="7"/>
    </row>
    <row r="29" spans="1:21" ht="22.5" hidden="1" outlineLevel="1">
      <c r="A29" s="32" t="s">
        <v>35</v>
      </c>
      <c r="B29" s="33" t="s">
        <v>149</v>
      </c>
      <c r="C29" s="27" t="s">
        <v>13</v>
      </c>
      <c r="D29" s="34"/>
      <c r="E29" s="35"/>
      <c r="F29" s="35"/>
      <c r="G29" s="36"/>
      <c r="H29" s="37"/>
      <c r="I29" s="107"/>
      <c r="J29" s="108"/>
      <c r="K29" s="4"/>
      <c r="L29" s="4"/>
      <c r="M29" s="4"/>
      <c r="N29" s="7"/>
      <c r="O29" s="7"/>
      <c r="P29" s="7"/>
      <c r="Q29" s="7"/>
      <c r="R29" s="7"/>
      <c r="S29" s="7"/>
      <c r="T29" s="7"/>
      <c r="U29" s="7"/>
    </row>
    <row r="30" spans="1:21" ht="33.75" hidden="1" outlineLevel="1">
      <c r="A30" s="32" t="s">
        <v>36</v>
      </c>
      <c r="B30" s="33" t="s">
        <v>150</v>
      </c>
      <c r="C30" s="27" t="s">
        <v>37</v>
      </c>
      <c r="D30" s="34"/>
      <c r="E30" s="35"/>
      <c r="F30" s="35"/>
      <c r="G30" s="36"/>
      <c r="H30" s="37"/>
      <c r="I30" s="107"/>
      <c r="J30" s="108"/>
      <c r="K30" s="4"/>
      <c r="L30" s="4"/>
      <c r="M30" s="4"/>
      <c r="N30" s="7"/>
      <c r="O30" s="7"/>
      <c r="P30" s="7"/>
      <c r="Q30" s="7"/>
      <c r="R30" s="7"/>
      <c r="S30" s="7"/>
      <c r="T30" s="7"/>
      <c r="U30" s="7"/>
    </row>
    <row r="31" spans="1:21" ht="34.5" hidden="1" outlineLevel="1" thickBot="1">
      <c r="A31" s="38" t="s">
        <v>38</v>
      </c>
      <c r="B31" s="39" t="s">
        <v>151</v>
      </c>
      <c r="C31" s="40" t="s">
        <v>37</v>
      </c>
      <c r="D31" s="41"/>
      <c r="E31" s="42"/>
      <c r="F31" s="42"/>
      <c r="G31" s="43"/>
      <c r="H31" s="44"/>
      <c r="I31" s="110"/>
      <c r="J31" s="111"/>
      <c r="K31" s="4"/>
      <c r="L31" s="4"/>
      <c r="M31" s="4"/>
      <c r="N31" s="7"/>
      <c r="O31" s="7"/>
      <c r="P31" s="7"/>
      <c r="Q31" s="7"/>
      <c r="R31" s="7"/>
      <c r="S31" s="7"/>
      <c r="T31" s="7"/>
      <c r="U31" s="7"/>
    </row>
    <row r="32" spans="1:8" ht="12" customHeight="1" collapsed="1">
      <c r="A32" s="45"/>
      <c r="B32" s="46"/>
      <c r="C32" s="46"/>
      <c r="D32" s="46"/>
      <c r="E32" s="46"/>
      <c r="F32" s="46"/>
      <c r="G32" s="46"/>
      <c r="H32" s="46"/>
    </row>
  </sheetData>
  <sheetProtection/>
  <mergeCells count="1">
    <mergeCell ref="A5:J5"/>
  </mergeCells>
  <dataValidations count="2">
    <dataValidation type="date" allowBlank="1" showInputMessage="1" showErrorMessage="1" sqref="E9:F31">
      <formula1>1</formula1>
      <formula2>73051</formula2>
    </dataValidation>
    <dataValidation type="decimal" allowBlank="1" showInputMessage="1" showErrorMessage="1" sqref="D11:D31">
      <formula1>-999999999999999</formula1>
      <formula2>999999999999999000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K8" sqref="K8"/>
    </sheetView>
  </sheetViews>
  <sheetFormatPr defaultColWidth="9.140625" defaultRowHeight="15" outlineLevelRow="1"/>
  <cols>
    <col min="1" max="1" width="8.28125" style="162" customWidth="1"/>
    <col min="2" max="2" width="30.00390625" style="162" customWidth="1"/>
    <col min="3" max="3" width="7.8515625" style="301" customWidth="1"/>
    <col min="4" max="4" width="9.421875" style="162" hidden="1" customWidth="1"/>
    <col min="5" max="5" width="9.28125" style="162" hidden="1" customWidth="1"/>
    <col min="6" max="6" width="8.8515625" style="162" hidden="1" customWidth="1"/>
    <col min="7" max="7" width="12.8515625" style="162" customWidth="1"/>
    <col min="8" max="8" width="12.57421875" style="162" customWidth="1"/>
    <col min="9" max="9" width="12.7109375" style="162" customWidth="1"/>
    <col min="10" max="10" width="11.7109375" style="162" customWidth="1"/>
    <col min="11" max="11" width="66.421875" style="162" customWidth="1"/>
    <col min="12" max="16" width="9.140625" style="162" customWidth="1"/>
    <col min="17" max="17" width="11.57421875" style="162" customWidth="1"/>
    <col min="18" max="16384" width="9.140625" style="162" customWidth="1"/>
  </cols>
  <sheetData>
    <row r="1" spans="1:10" ht="48.75" customHeight="1">
      <c r="A1" s="160" t="s">
        <v>249</v>
      </c>
      <c r="B1" s="161" t="s">
        <v>250</v>
      </c>
      <c r="C1" s="161"/>
      <c r="D1" s="161"/>
      <c r="E1" s="161"/>
      <c r="F1" s="161"/>
      <c r="G1" s="161"/>
      <c r="H1" s="161"/>
      <c r="I1" s="161"/>
      <c r="J1" s="161"/>
    </row>
    <row r="2" spans="1:10" ht="14.25" customHeight="1" thickBot="1">
      <c r="A2" s="163"/>
      <c r="B2" s="163"/>
      <c r="C2" s="163"/>
      <c r="D2" s="163"/>
      <c r="E2" s="163"/>
      <c r="F2" s="163"/>
      <c r="G2" s="163"/>
      <c r="H2" s="163"/>
      <c r="I2" s="163"/>
      <c r="J2" s="164"/>
    </row>
    <row r="3" spans="1:10" ht="9.75" customHeight="1" hidden="1">
      <c r="A3" s="165"/>
      <c r="B3" s="166"/>
      <c r="C3" s="167"/>
      <c r="D3" s="168"/>
      <c r="E3" s="168"/>
      <c r="F3" s="168"/>
      <c r="G3" s="168"/>
      <c r="H3" s="168"/>
      <c r="I3" s="168"/>
      <c r="J3" s="168"/>
    </row>
    <row r="4" spans="1:10" ht="5.25" customHeight="1" hidden="1">
      <c r="A4" s="166"/>
      <c r="B4" s="165"/>
      <c r="C4" s="169"/>
      <c r="D4" s="165"/>
      <c r="E4" s="165"/>
      <c r="F4" s="165"/>
      <c r="G4" s="165"/>
      <c r="H4" s="165"/>
      <c r="I4" s="165"/>
      <c r="J4" s="165"/>
    </row>
    <row r="5" spans="1:11" ht="27.75" customHeight="1" thickBot="1">
      <c r="A5" s="170" t="s">
        <v>0</v>
      </c>
      <c r="B5" s="171" t="s">
        <v>251</v>
      </c>
      <c r="C5" s="172" t="s">
        <v>252</v>
      </c>
      <c r="D5" s="173" t="s">
        <v>253</v>
      </c>
      <c r="E5" s="174" t="s">
        <v>254</v>
      </c>
      <c r="F5" s="173">
        <v>2010</v>
      </c>
      <c r="G5" s="175" t="s">
        <v>255</v>
      </c>
      <c r="H5" s="176"/>
      <c r="I5" s="177" t="s">
        <v>256</v>
      </c>
      <c r="J5" s="178"/>
      <c r="K5" s="179" t="s">
        <v>257</v>
      </c>
    </row>
    <row r="6" spans="1:11" ht="17.25" customHeight="1" thickBot="1">
      <c r="A6" s="180"/>
      <c r="B6" s="181"/>
      <c r="C6" s="182"/>
      <c r="D6" s="183" t="s">
        <v>258</v>
      </c>
      <c r="E6" s="184" t="s">
        <v>259</v>
      </c>
      <c r="F6" s="183" t="s">
        <v>260</v>
      </c>
      <c r="G6" s="185" t="s">
        <v>261</v>
      </c>
      <c r="H6" s="186" t="s">
        <v>262</v>
      </c>
      <c r="I6" s="187" t="s">
        <v>261</v>
      </c>
      <c r="J6" s="186" t="s">
        <v>262</v>
      </c>
      <c r="K6" s="188"/>
    </row>
    <row r="7" spans="1:11" ht="18.75" customHeight="1">
      <c r="A7" s="189" t="s">
        <v>263</v>
      </c>
      <c r="B7" s="190" t="s">
        <v>264</v>
      </c>
      <c r="C7" s="191" t="s">
        <v>265</v>
      </c>
      <c r="D7" s="192"/>
      <c r="E7" s="193"/>
      <c r="F7" s="193"/>
      <c r="G7" s="194">
        <f>'[4]расчет тарифа'!$D$9/1000</f>
        <v>6796.62</v>
      </c>
      <c r="H7" s="195"/>
      <c r="I7" s="196">
        <f>'[5]водоснаб Запол'!$I$7</f>
        <v>4036.744</v>
      </c>
      <c r="J7" s="197"/>
      <c r="K7" s="198"/>
    </row>
    <row r="8" spans="1:11" ht="18" customHeight="1">
      <c r="A8" s="199"/>
      <c r="B8" s="200" t="s">
        <v>266</v>
      </c>
      <c r="C8" s="201" t="s">
        <v>267</v>
      </c>
      <c r="D8" s="202"/>
      <c r="E8" s="203"/>
      <c r="F8" s="203"/>
      <c r="G8" s="204">
        <f>'[4]расчет тарифа'!$D$10/1000</f>
        <v>179.646</v>
      </c>
      <c r="H8" s="205"/>
      <c r="I8" s="206">
        <f>'[5]водоснаб Запол'!$I$8</f>
        <v>158.353</v>
      </c>
      <c r="J8" s="207"/>
      <c r="K8" s="208" t="s">
        <v>268</v>
      </c>
    </row>
    <row r="9" spans="1:11" ht="16.5" customHeight="1">
      <c r="A9" s="209" t="s">
        <v>269</v>
      </c>
      <c r="B9" s="210" t="s">
        <v>270</v>
      </c>
      <c r="C9" s="211"/>
      <c r="D9" s="212"/>
      <c r="E9" s="213"/>
      <c r="F9" s="213"/>
      <c r="G9" s="214"/>
      <c r="H9" s="215"/>
      <c r="I9" s="216"/>
      <c r="J9" s="215"/>
      <c r="K9" s="198" t="s">
        <v>271</v>
      </c>
    </row>
    <row r="10" spans="1:11" ht="24" customHeight="1" hidden="1">
      <c r="A10" s="209">
        <v>1</v>
      </c>
      <c r="B10" s="217" t="s">
        <v>272</v>
      </c>
      <c r="C10" s="218"/>
      <c r="D10" s="219"/>
      <c r="E10" s="220"/>
      <c r="F10" s="220"/>
      <c r="G10" s="221"/>
      <c r="H10" s="222"/>
      <c r="I10" s="223"/>
      <c r="J10" s="224"/>
      <c r="K10" s="198" t="s">
        <v>273</v>
      </c>
    </row>
    <row r="11" spans="1:11" ht="15.75" customHeight="1" hidden="1">
      <c r="A11" s="209">
        <v>1</v>
      </c>
      <c r="B11" s="225" t="s">
        <v>274</v>
      </c>
      <c r="C11" s="226" t="s">
        <v>275</v>
      </c>
      <c r="D11" s="219">
        <f aca="true" t="shared" si="0" ref="D11:D23">SUM(G11:G11)</f>
        <v>0</v>
      </c>
      <c r="E11" s="220" t="e">
        <f>#REF!</f>
        <v>#REF!</v>
      </c>
      <c r="F11" s="220" t="e">
        <f>#REF!</f>
        <v>#REF!</v>
      </c>
      <c r="G11" s="221"/>
      <c r="H11" s="222"/>
      <c r="I11" s="227"/>
      <c r="J11" s="228"/>
      <c r="K11" s="198"/>
    </row>
    <row r="12" spans="1:11" ht="15.75" customHeight="1">
      <c r="A12" s="209">
        <v>1</v>
      </c>
      <c r="B12" s="225" t="s">
        <v>276</v>
      </c>
      <c r="C12" s="226" t="s">
        <v>69</v>
      </c>
      <c r="D12" s="219">
        <f t="shared" si="0"/>
        <v>323.38435</v>
      </c>
      <c r="E12" s="220" t="e">
        <f>I12+#REF!+#REF!</f>
        <v>#REF!</v>
      </c>
      <c r="F12" s="220" t="e">
        <f>#REF!+#REF!+#REF!</f>
        <v>#REF!</v>
      </c>
      <c r="G12" s="229">
        <f>'[4]расчет тарифа'!$D$15</f>
        <v>323.38435</v>
      </c>
      <c r="H12" s="230">
        <f>G12/$G$7</f>
        <v>0.0475801722032422</v>
      </c>
      <c r="I12" s="229">
        <f>'[5]водоснаб Запол'!$I$12</f>
        <v>323.14387619999997</v>
      </c>
      <c r="J12" s="231">
        <f>I12/$I$7</f>
        <v>0.08005062401777273</v>
      </c>
      <c r="K12" s="198" t="s">
        <v>277</v>
      </c>
    </row>
    <row r="13" spans="1:11" ht="15.75" customHeight="1" hidden="1">
      <c r="A13" s="209">
        <v>3</v>
      </c>
      <c r="B13" s="225" t="s">
        <v>278</v>
      </c>
      <c r="C13" s="226" t="s">
        <v>69</v>
      </c>
      <c r="D13" s="219">
        <f t="shared" si="0"/>
        <v>0</v>
      </c>
      <c r="E13" s="220" t="e">
        <f>#REF!</f>
        <v>#REF!</v>
      </c>
      <c r="F13" s="220" t="e">
        <f>#REF!</f>
        <v>#REF!</v>
      </c>
      <c r="G13" s="229"/>
      <c r="H13" s="230"/>
      <c r="I13" s="229"/>
      <c r="J13" s="231">
        <f aca="true" t="shared" si="1" ref="J13:J24">I13/$I$7</f>
        <v>0</v>
      </c>
      <c r="K13" s="198"/>
    </row>
    <row r="14" spans="1:11" ht="18" customHeight="1">
      <c r="A14" s="209">
        <v>2</v>
      </c>
      <c r="B14" s="225" t="s">
        <v>279</v>
      </c>
      <c r="C14" s="226" t="s">
        <v>69</v>
      </c>
      <c r="D14" s="219">
        <f t="shared" si="0"/>
        <v>1015.9</v>
      </c>
      <c r="E14" s="220" t="e">
        <f>I14+#REF!+#REF!</f>
        <v>#REF!</v>
      </c>
      <c r="F14" s="220" t="e">
        <f>#REF!+#REF!+#REF!</f>
        <v>#REF!</v>
      </c>
      <c r="G14" s="229">
        <f>'[4]расчет тарифа'!$D$16</f>
        <v>1015.9</v>
      </c>
      <c r="H14" s="230">
        <f aca="true" t="shared" si="2" ref="H14:H24">G14/$G$7</f>
        <v>0.14947135487933708</v>
      </c>
      <c r="I14" s="229">
        <f>'[5]водоснаб Запол'!$I$14</f>
        <v>653.2669439999999</v>
      </c>
      <c r="J14" s="231">
        <f t="shared" si="1"/>
        <v>0.16183016411246287</v>
      </c>
      <c r="K14" s="198"/>
    </row>
    <row r="15" spans="1:11" ht="12.75" customHeight="1" hidden="1">
      <c r="A15" s="209">
        <v>5</v>
      </c>
      <c r="B15" s="225" t="s">
        <v>280</v>
      </c>
      <c r="C15" s="226" t="s">
        <v>275</v>
      </c>
      <c r="D15" s="219">
        <f t="shared" si="0"/>
        <v>872</v>
      </c>
      <c r="E15" s="220"/>
      <c r="F15" s="220"/>
      <c r="G15" s="229">
        <v>872</v>
      </c>
      <c r="H15" s="230">
        <f t="shared" si="2"/>
        <v>0.12829906630060237</v>
      </c>
      <c r="I15" s="229"/>
      <c r="J15" s="231">
        <f t="shared" si="1"/>
        <v>0</v>
      </c>
      <c r="K15" s="198"/>
    </row>
    <row r="16" spans="1:11" ht="18.75" customHeight="1">
      <c r="A16" s="209">
        <v>3</v>
      </c>
      <c r="B16" s="225" t="s">
        <v>281</v>
      </c>
      <c r="C16" s="226" t="s">
        <v>275</v>
      </c>
      <c r="D16" s="219">
        <f t="shared" si="0"/>
        <v>219.3</v>
      </c>
      <c r="E16" s="220" t="e">
        <f>I16+#REF!+#REF!</f>
        <v>#REF!</v>
      </c>
      <c r="F16" s="220" t="e">
        <f>#REF!+#REF!+#REF!</f>
        <v>#REF!</v>
      </c>
      <c r="G16" s="229">
        <f>'[4]расчет тарифа'!$D$17</f>
        <v>219.3</v>
      </c>
      <c r="H16" s="230">
        <f t="shared" si="2"/>
        <v>0.03226603811894736</v>
      </c>
      <c r="I16" s="229">
        <f>'[5]водоснаб Запол'!$I$16</f>
        <v>138.4</v>
      </c>
      <c r="J16" s="231">
        <f t="shared" si="1"/>
        <v>0.034285057462152664</v>
      </c>
      <c r="K16" s="208" t="s">
        <v>282</v>
      </c>
    </row>
    <row r="17" spans="1:11" ht="15.75" customHeight="1">
      <c r="A17" s="209">
        <v>4</v>
      </c>
      <c r="B17" s="225" t="s">
        <v>283</v>
      </c>
      <c r="C17" s="226" t="s">
        <v>275</v>
      </c>
      <c r="D17" s="219">
        <f t="shared" si="0"/>
        <v>132.7</v>
      </c>
      <c r="E17" s="220" t="e">
        <f>I17+#REF!+#REF!</f>
        <v>#REF!</v>
      </c>
      <c r="F17" s="220" t="e">
        <f>#REF!+#REF!+#REF!</f>
        <v>#REF!</v>
      </c>
      <c r="G17" s="229">
        <f>'[4]расчет тарифа'!$D$18</f>
        <v>132.7</v>
      </c>
      <c r="H17" s="230">
        <f t="shared" si="2"/>
        <v>0.01952441066294717</v>
      </c>
      <c r="I17" s="229">
        <f>'[5]водоснаб Запол'!$I$17</f>
        <v>208.8</v>
      </c>
      <c r="J17" s="231">
        <f t="shared" si="1"/>
        <v>0.051724855477582925</v>
      </c>
      <c r="K17" s="198" t="s">
        <v>284</v>
      </c>
    </row>
    <row r="18" spans="1:11" ht="12.75" customHeight="1" hidden="1">
      <c r="A18" s="209">
        <v>7</v>
      </c>
      <c r="B18" s="225" t="s">
        <v>285</v>
      </c>
      <c r="C18" s="226" t="s">
        <v>275</v>
      </c>
      <c r="D18" s="219">
        <f t="shared" si="0"/>
        <v>0</v>
      </c>
      <c r="E18" s="220" t="e">
        <f>I18+#REF!+#REF!</f>
        <v>#REF!</v>
      </c>
      <c r="F18" s="232"/>
      <c r="G18" s="229"/>
      <c r="H18" s="230">
        <f t="shared" si="2"/>
        <v>0</v>
      </c>
      <c r="I18" s="229"/>
      <c r="J18" s="231">
        <f t="shared" si="1"/>
        <v>0</v>
      </c>
      <c r="K18" s="198"/>
    </row>
    <row r="19" spans="1:11" ht="17.25" customHeight="1">
      <c r="A19" s="209">
        <v>5</v>
      </c>
      <c r="B19" s="225" t="s">
        <v>286</v>
      </c>
      <c r="C19" s="226" t="s">
        <v>275</v>
      </c>
      <c r="D19" s="219">
        <f t="shared" si="0"/>
        <v>4680.14</v>
      </c>
      <c r="E19" s="220" t="e">
        <f>I19+#REF!+#REF!</f>
        <v>#REF!</v>
      </c>
      <c r="F19" s="220" t="e">
        <f>#REF!+#REF!+#REF!</f>
        <v>#REF!</v>
      </c>
      <c r="G19" s="229">
        <f>'[4]расчет тарифа'!$D$20</f>
        <v>4680.14</v>
      </c>
      <c r="H19" s="230">
        <f t="shared" si="2"/>
        <v>0.6885981561423179</v>
      </c>
      <c r="I19" s="229">
        <f>'[5]водоснаб Запол'!$I$19</f>
        <v>1763.8</v>
      </c>
      <c r="J19" s="231">
        <f t="shared" si="1"/>
        <v>0.43693630311954385</v>
      </c>
      <c r="K19" s="198" t="s">
        <v>287</v>
      </c>
    </row>
    <row r="20" spans="1:11" ht="20.25" customHeight="1" hidden="1" outlineLevel="1">
      <c r="A20" s="209">
        <v>8</v>
      </c>
      <c r="B20" s="233" t="s">
        <v>288</v>
      </c>
      <c r="C20" s="226" t="s">
        <v>275</v>
      </c>
      <c r="D20" s="219">
        <f t="shared" si="0"/>
        <v>0</v>
      </c>
      <c r="E20" s="220" t="e">
        <f>I20+#REF!+#REF!</f>
        <v>#REF!</v>
      </c>
      <c r="F20" s="220" t="e">
        <f>#REF!+#REF!+#REF!</f>
        <v>#REF!</v>
      </c>
      <c r="G20" s="229"/>
      <c r="H20" s="230">
        <f t="shared" si="2"/>
        <v>0</v>
      </c>
      <c r="I20" s="229"/>
      <c r="J20" s="231">
        <f t="shared" si="1"/>
        <v>0</v>
      </c>
      <c r="K20" s="198"/>
    </row>
    <row r="21" spans="1:11" ht="15" customHeight="1" hidden="1" outlineLevel="1">
      <c r="A21" s="209"/>
      <c r="B21" s="225" t="s">
        <v>289</v>
      </c>
      <c r="C21" s="226"/>
      <c r="D21" s="219">
        <f t="shared" si="0"/>
        <v>0</v>
      </c>
      <c r="E21" s="220"/>
      <c r="F21" s="220"/>
      <c r="G21" s="229"/>
      <c r="H21" s="230">
        <f t="shared" si="2"/>
        <v>0</v>
      </c>
      <c r="I21" s="229"/>
      <c r="J21" s="231">
        <f t="shared" si="1"/>
        <v>0</v>
      </c>
      <c r="K21" s="198"/>
    </row>
    <row r="22" spans="1:11" ht="14.25" customHeight="1" hidden="1" outlineLevel="1">
      <c r="A22" s="209"/>
      <c r="B22" s="225" t="s">
        <v>290</v>
      </c>
      <c r="C22" s="226"/>
      <c r="D22" s="219">
        <f t="shared" si="0"/>
        <v>0</v>
      </c>
      <c r="E22" s="220"/>
      <c r="F22" s="220"/>
      <c r="G22" s="229"/>
      <c r="H22" s="230">
        <f t="shared" si="2"/>
        <v>0</v>
      </c>
      <c r="I22" s="229"/>
      <c r="J22" s="231">
        <f t="shared" si="1"/>
        <v>0</v>
      </c>
      <c r="K22" s="198"/>
    </row>
    <row r="23" spans="1:11" ht="18" customHeight="1" hidden="1" outlineLevel="1">
      <c r="A23" s="209"/>
      <c r="B23" s="225" t="s">
        <v>291</v>
      </c>
      <c r="C23" s="226"/>
      <c r="D23" s="219">
        <f t="shared" si="0"/>
        <v>0</v>
      </c>
      <c r="E23" s="220"/>
      <c r="F23" s="220"/>
      <c r="G23" s="229"/>
      <c r="H23" s="230">
        <f t="shared" si="2"/>
        <v>0</v>
      </c>
      <c r="I23" s="229"/>
      <c r="J23" s="231">
        <f t="shared" si="1"/>
        <v>0</v>
      </c>
      <c r="K23" s="198"/>
    </row>
    <row r="24" spans="1:11" ht="17.25" customHeight="1" collapsed="1">
      <c r="A24" s="234">
        <v>6</v>
      </c>
      <c r="B24" s="225" t="s">
        <v>292</v>
      </c>
      <c r="C24" s="226" t="s">
        <v>275</v>
      </c>
      <c r="D24" s="219" t="e">
        <f>G24+#REF!+#REF!</f>
        <v>#REF!</v>
      </c>
      <c r="E24" s="235" t="e">
        <f>I24+#REF!+#REF!</f>
        <v>#REF!</v>
      </c>
      <c r="F24" s="235" t="e">
        <f>#REF!+#REF!+#REF!</f>
        <v>#REF!</v>
      </c>
      <c r="G24" s="229">
        <f>'[4]расчет тарифа'!$D$22</f>
        <v>4038.96</v>
      </c>
      <c r="H24" s="230">
        <f t="shared" si="2"/>
        <v>0.5942600881026158</v>
      </c>
      <c r="I24" s="229">
        <f>'[5]водоснаб Запол'!$I$24</f>
        <v>2987.55530314</v>
      </c>
      <c r="J24" s="231">
        <f t="shared" si="1"/>
        <v>0.740090355776834</v>
      </c>
      <c r="K24" s="198"/>
    </row>
    <row r="25" spans="1:11" ht="29.25" customHeight="1">
      <c r="A25" s="236"/>
      <c r="B25" s="237" t="s">
        <v>293</v>
      </c>
      <c r="C25" s="238" t="s">
        <v>275</v>
      </c>
      <c r="D25" s="239" t="e">
        <f>D11+D12+D13+D14+D16+D17+D19+D20+D24</f>
        <v>#REF!</v>
      </c>
      <c r="E25" s="240" t="e">
        <f>E11+E12+E13+E14+E16+E17+E19+E20+E24</f>
        <v>#REF!</v>
      </c>
      <c r="F25" s="240" t="e">
        <f>F11+F12+F13+F14+F16+F17+F19+F20+F24</f>
        <v>#REF!</v>
      </c>
      <c r="G25" s="241">
        <f>G12+G14+G16+G17+G19+G20+G24</f>
        <v>10410.38435</v>
      </c>
      <c r="H25" s="242">
        <f>H12+H14+H16+H17+H19+H20+H24</f>
        <v>1.5317002201094074</v>
      </c>
      <c r="I25" s="243">
        <f>+I11+I12+I13+I14+I16+I17+I19+I20+I24</f>
        <v>6074.96612334</v>
      </c>
      <c r="J25" s="244">
        <f>+J11+J12+J13+J14+J16+J17+J19+J20+J24</f>
        <v>1.504917359966349</v>
      </c>
      <c r="K25" s="198"/>
    </row>
    <row r="26" spans="1:11" s="251" customFormat="1" ht="19.5" customHeight="1">
      <c r="A26" s="245"/>
      <c r="B26" s="246" t="s">
        <v>294</v>
      </c>
      <c r="C26" s="247" t="s">
        <v>275</v>
      </c>
      <c r="D26" s="248"/>
      <c r="E26" s="249"/>
      <c r="F26" s="249"/>
      <c r="G26" s="241">
        <f>G25/G7*G8</f>
        <v>275.1638177417746</v>
      </c>
      <c r="H26" s="242">
        <f>G26/G8</f>
        <v>1.5317002201094077</v>
      </c>
      <c r="I26" s="243">
        <f>'[4]расчет тарифа'!$F$25</f>
        <v>361.69215</v>
      </c>
      <c r="J26" s="244">
        <f>I26/I8</f>
        <v>2.2840877659406518</v>
      </c>
      <c r="K26" s="250"/>
    </row>
    <row r="27" spans="1:11" ht="30.75" customHeight="1">
      <c r="A27" s="252">
        <v>7</v>
      </c>
      <c r="B27" s="253" t="s">
        <v>295</v>
      </c>
      <c r="C27" s="254" t="s">
        <v>275</v>
      </c>
      <c r="D27" s="255"/>
      <c r="E27" s="256"/>
      <c r="F27" s="256"/>
      <c r="G27" s="257">
        <f>'[4]расчет тарифа'!$D$26</f>
        <v>50.5</v>
      </c>
      <c r="H27" s="258">
        <f>G27/G8</f>
        <v>0.28110840207964555</v>
      </c>
      <c r="I27" s="259">
        <f>'[4]расчет тарифа'!$F$26</f>
        <v>62.767160000000004</v>
      </c>
      <c r="J27" s="258">
        <f>I27/I8</f>
        <v>0.39637493448182226</v>
      </c>
      <c r="K27" s="198"/>
    </row>
    <row r="28" spans="1:11" ht="30.75" customHeight="1" hidden="1" thickBot="1">
      <c r="A28" s="252"/>
      <c r="B28" s="253" t="s">
        <v>296</v>
      </c>
      <c r="C28" s="260" t="s">
        <v>194</v>
      </c>
      <c r="D28" s="261"/>
      <c r="E28" s="262"/>
      <c r="F28" s="263"/>
      <c r="G28" s="264">
        <f>G27/G33%</f>
        <v>20.506463541043978</v>
      </c>
      <c r="H28" s="265"/>
      <c r="I28" s="266">
        <f>I27/I33%</f>
        <v>28.93247696947608</v>
      </c>
      <c r="J28" s="267"/>
      <c r="K28" s="198"/>
    </row>
    <row r="29" spans="1:11" ht="47.25" customHeight="1">
      <c r="A29" s="252"/>
      <c r="B29" s="268" t="s">
        <v>297</v>
      </c>
      <c r="C29" s="254" t="s">
        <v>275</v>
      </c>
      <c r="D29" s="255"/>
      <c r="E29" s="256"/>
      <c r="F29" s="256"/>
      <c r="G29" s="257">
        <f>G26+G27</f>
        <v>325.6638177417746</v>
      </c>
      <c r="H29" s="269">
        <f>H26+H27</f>
        <v>1.8128086221890531</v>
      </c>
      <c r="I29" s="259">
        <f>I26+I27</f>
        <v>424.45931</v>
      </c>
      <c r="J29" s="258">
        <f>J26+J27</f>
        <v>2.680462700422474</v>
      </c>
      <c r="K29" s="198"/>
    </row>
    <row r="30" spans="1:11" ht="16.5" customHeight="1">
      <c r="A30" s="270"/>
      <c r="B30" s="268" t="s">
        <v>298</v>
      </c>
      <c r="C30" s="238" t="s">
        <v>299</v>
      </c>
      <c r="D30" s="271"/>
      <c r="E30" s="272"/>
      <c r="F30" s="272"/>
      <c r="G30" s="273">
        <f>G29/G8</f>
        <v>1.8128086221890531</v>
      </c>
      <c r="H30" s="274"/>
      <c r="I30" s="275">
        <f>I29/I8</f>
        <v>2.6804627004224737</v>
      </c>
      <c r="J30" s="274"/>
      <c r="K30" s="198"/>
    </row>
    <row r="31" spans="1:11" ht="30.75" customHeight="1">
      <c r="A31" s="252">
        <v>8</v>
      </c>
      <c r="B31" s="276" t="s">
        <v>300</v>
      </c>
      <c r="C31" s="260" t="s">
        <v>275</v>
      </c>
      <c r="D31" s="277"/>
      <c r="E31" s="278"/>
      <c r="F31" s="279"/>
      <c r="G31" s="257">
        <f>'[4]расчет тарифа'!$D$30</f>
        <v>-79.4</v>
      </c>
      <c r="H31" s="269">
        <f>G31/G8</f>
        <v>-0.44198033911136353</v>
      </c>
      <c r="I31" s="259">
        <f>'[4]расчет тарифа'!$F$30</f>
        <v>-207.51570000000004</v>
      </c>
      <c r="J31" s="258">
        <f>I31/I8</f>
        <v>-1.310462700422474</v>
      </c>
      <c r="K31" s="198"/>
    </row>
    <row r="32" spans="1:11" ht="15.75" customHeight="1">
      <c r="A32" s="252"/>
      <c r="B32" s="280" t="s">
        <v>301</v>
      </c>
      <c r="C32" s="254" t="s">
        <v>194</v>
      </c>
      <c r="D32" s="255"/>
      <c r="E32" s="256"/>
      <c r="F32" s="256"/>
      <c r="G32" s="257">
        <f>G31/G29*100</f>
        <v>-24.38097070487513</v>
      </c>
      <c r="H32" s="258"/>
      <c r="I32" s="259">
        <f>I31/I29*100</f>
        <v>-48.88942122626549</v>
      </c>
      <c r="J32" s="258"/>
      <c r="K32" s="198"/>
    </row>
    <row r="33" spans="1:11" ht="34.5" customHeight="1">
      <c r="A33" s="252" t="s">
        <v>302</v>
      </c>
      <c r="B33" s="281" t="s">
        <v>303</v>
      </c>
      <c r="C33" s="254" t="s">
        <v>275</v>
      </c>
      <c r="D33" s="255"/>
      <c r="E33" s="256"/>
      <c r="F33" s="256"/>
      <c r="G33" s="257">
        <f>G29+G31</f>
        <v>246.2638177417746</v>
      </c>
      <c r="H33" s="269">
        <f>G33/G8</f>
        <v>1.3708282830776897</v>
      </c>
      <c r="I33" s="259">
        <f>'[4]расчет тарифа'!$F$32</f>
        <v>216.94360999999998</v>
      </c>
      <c r="J33" s="269">
        <f>I33/I8</f>
        <v>1.3699999999999999</v>
      </c>
      <c r="K33" s="198"/>
    </row>
    <row r="34" spans="1:11" ht="15.75" customHeight="1" thickBot="1">
      <c r="A34" s="282"/>
      <c r="B34" s="283" t="s">
        <v>304</v>
      </c>
      <c r="C34" s="284" t="s">
        <v>305</v>
      </c>
      <c r="D34" s="285"/>
      <c r="E34" s="286"/>
      <c r="F34" s="286"/>
      <c r="G34" s="287">
        <f>G33/G8</f>
        <v>1.3708282830776897</v>
      </c>
      <c r="H34" s="288"/>
      <c r="I34" s="289">
        <f>I33/I8</f>
        <v>1.3699999999999999</v>
      </c>
      <c r="J34" s="290"/>
      <c r="K34" s="291"/>
    </row>
    <row r="35" spans="1:10" ht="15">
      <c r="A35" s="292"/>
      <c r="B35" s="293"/>
      <c r="C35" s="292"/>
      <c r="D35" s="292"/>
      <c r="E35" s="292"/>
      <c r="G35" s="251"/>
      <c r="H35" s="251"/>
      <c r="I35" s="292"/>
      <c r="J35" s="292"/>
    </row>
    <row r="36" spans="1:10" ht="15">
      <c r="A36" s="292"/>
      <c r="B36" s="293"/>
      <c r="C36" s="292"/>
      <c r="D36" s="292"/>
      <c r="E36" s="292"/>
      <c r="G36" s="294"/>
      <c r="H36" s="294"/>
      <c r="I36" s="292"/>
      <c r="J36" s="292"/>
    </row>
    <row r="37" spans="1:10" ht="18.75">
      <c r="A37" s="295"/>
      <c r="B37" s="296"/>
      <c r="C37" s="296"/>
      <c r="D37" s="296"/>
      <c r="E37" s="296"/>
      <c r="F37" s="296"/>
      <c r="G37" s="296"/>
      <c r="H37" s="296"/>
      <c r="I37" s="296"/>
      <c r="J37" s="296"/>
    </row>
    <row r="38" spans="1:10" ht="14.25">
      <c r="A38" s="297"/>
      <c r="B38" s="297"/>
      <c r="C38" s="297"/>
      <c r="D38" s="297"/>
      <c r="E38" s="297"/>
      <c r="F38" s="297"/>
      <c r="G38" s="297"/>
      <c r="H38" s="297"/>
      <c r="I38" s="297"/>
      <c r="J38" s="298"/>
    </row>
    <row r="39" spans="2:10" ht="34.5" customHeight="1">
      <c r="B39" s="299"/>
      <c r="C39" s="300"/>
      <c r="D39" s="301"/>
      <c r="E39" s="301"/>
      <c r="F39" s="301"/>
      <c r="G39" s="301"/>
      <c r="H39" s="301"/>
      <c r="I39" s="302"/>
      <c r="J39" s="302"/>
    </row>
    <row r="40" spans="2:10" ht="23.25" customHeight="1">
      <c r="B40" s="303"/>
      <c r="I40" s="304"/>
      <c r="J40" s="304"/>
    </row>
    <row r="41" spans="2:10" ht="25.5" customHeight="1" hidden="1">
      <c r="B41" s="303" t="s">
        <v>306</v>
      </c>
      <c r="E41" s="162" t="e">
        <f>(I26+#REF!+#REF!)/E25</f>
        <v>#REF!</v>
      </c>
      <c r="I41" s="305">
        <f>I17/I7*I8</f>
        <v>8.19078603944169</v>
      </c>
      <c r="J41" s="305"/>
    </row>
    <row r="42" spans="2:5" ht="25.5" hidden="1">
      <c r="B42" s="303" t="s">
        <v>307</v>
      </c>
      <c r="E42" s="305" t="e">
        <f>29473*E41</f>
        <v>#REF!</v>
      </c>
    </row>
    <row r="43" spans="2:5" ht="12.75" hidden="1">
      <c r="B43" s="303" t="s">
        <v>308</v>
      </c>
      <c r="E43" s="305" t="e">
        <f>(I17+#REF!+#REF!)*E41</f>
        <v>#REF!</v>
      </c>
    </row>
    <row r="44" spans="2:5" ht="12.75" customHeight="1" hidden="1">
      <c r="B44" s="303" t="s">
        <v>309</v>
      </c>
      <c r="E44" s="305" t="e">
        <f>E42-E43</f>
        <v>#REF!</v>
      </c>
    </row>
    <row r="45" ht="12.75">
      <c r="B45" s="303"/>
    </row>
    <row r="46" spans="1:10" ht="18.75">
      <c r="A46" s="306"/>
      <c r="B46" s="306"/>
      <c r="C46" s="307"/>
      <c r="D46" s="306"/>
      <c r="E46" s="306"/>
      <c r="F46" s="306"/>
      <c r="G46" s="306"/>
      <c r="H46" s="306"/>
      <c r="I46" s="306"/>
      <c r="J46" s="306"/>
    </row>
    <row r="47" spans="1:10" ht="18.75">
      <c r="A47" s="306"/>
      <c r="B47" s="306"/>
      <c r="C47" s="307"/>
      <c r="D47" s="306"/>
      <c r="E47" s="306"/>
      <c r="F47" s="306"/>
      <c r="G47" s="306"/>
      <c r="H47" s="306"/>
      <c r="I47" s="306"/>
      <c r="J47" s="306"/>
    </row>
    <row r="48" spans="1:10" ht="18.75">
      <c r="A48" s="306"/>
      <c r="B48" s="306"/>
      <c r="C48" s="307"/>
      <c r="D48" s="306"/>
      <c r="E48" s="306"/>
      <c r="F48" s="306"/>
      <c r="G48" s="306"/>
      <c r="H48" s="306"/>
      <c r="I48" s="306"/>
      <c r="J48" s="306"/>
    </row>
  </sheetData>
  <sheetProtection/>
  <mergeCells count="8">
    <mergeCell ref="A38:I38"/>
    <mergeCell ref="B1:J1"/>
    <mergeCell ref="A2:I2"/>
    <mergeCell ref="A5:A6"/>
    <mergeCell ref="B5:B6"/>
    <mergeCell ref="C5:C6"/>
    <mergeCell ref="G5:H5"/>
    <mergeCell ref="I5:J5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PageLayoutView="0" workbookViewId="0" topLeftCell="A1">
      <selection activeCell="C76" sqref="C76"/>
    </sheetView>
  </sheetViews>
  <sheetFormatPr defaultColWidth="9.140625" defaultRowHeight="15" outlineLevelCol="1"/>
  <cols>
    <col min="1" max="1" width="10.8515625" style="90" customWidth="1"/>
    <col min="2" max="2" width="8.8515625" style="1" customWidth="1"/>
    <col min="3" max="3" width="60.7109375" style="1" customWidth="1"/>
    <col min="4" max="4" width="12.140625" style="1" customWidth="1"/>
    <col min="5" max="5" width="12.7109375" style="1" hidden="1" customWidth="1"/>
    <col min="6" max="6" width="21.421875" style="1" customWidth="1"/>
    <col min="7" max="7" width="9.140625" style="1" hidden="1" customWidth="1" outlineLevel="1"/>
    <col min="8" max="8" width="12.7109375" style="1" hidden="1" customWidth="1" outlineLevel="1"/>
    <col min="9" max="11" width="9.140625" style="1" hidden="1" customWidth="1" outlineLevel="1"/>
    <col min="12" max="12" width="10.140625" style="1" hidden="1" customWidth="1"/>
    <col min="13" max="13" width="9.140625" style="1" hidden="1" customWidth="1"/>
    <col min="14" max="14" width="9.140625" style="90" hidden="1" customWidth="1"/>
    <col min="15" max="16384" width="9.140625" style="1" customWidth="1"/>
  </cols>
  <sheetData>
    <row r="1" spans="1:6" ht="12" customHeight="1">
      <c r="A1" s="88" t="s">
        <v>213</v>
      </c>
      <c r="F1" s="122" t="s">
        <v>229</v>
      </c>
    </row>
    <row r="4" spans="1:20" ht="26.25" customHeight="1">
      <c r="A4" s="91"/>
      <c r="B4" s="151" t="s">
        <v>246</v>
      </c>
      <c r="C4" s="152"/>
      <c r="D4" s="152"/>
      <c r="E4" s="152"/>
      <c r="F4" s="153"/>
      <c r="G4" s="6"/>
      <c r="H4" s="6"/>
      <c r="I4" s="6"/>
      <c r="J4" s="6"/>
      <c r="K4" s="6"/>
      <c r="L4" s="6"/>
      <c r="M4" s="6"/>
      <c r="N4" s="6"/>
      <c r="O4" s="7"/>
      <c r="P4" s="7"/>
      <c r="Q4" s="7"/>
      <c r="R4" s="7"/>
      <c r="S4" s="7"/>
      <c r="T4" s="7"/>
    </row>
    <row r="5" spans="1:20" ht="12" thickBot="1">
      <c r="A5" s="91"/>
      <c r="B5" s="2"/>
      <c r="C5" s="2"/>
      <c r="D5" s="2"/>
      <c r="E5" s="2"/>
      <c r="F5" s="3"/>
      <c r="G5" s="4"/>
      <c r="H5" s="4"/>
      <c r="I5" s="4"/>
      <c r="J5" s="4"/>
      <c r="K5" s="4"/>
      <c r="L5" s="4"/>
      <c r="M5" s="4"/>
      <c r="N5" s="6"/>
      <c r="O5" s="7"/>
      <c r="P5" s="7"/>
      <c r="Q5" s="7"/>
      <c r="R5" s="7"/>
      <c r="S5" s="7"/>
      <c r="T5" s="7"/>
    </row>
    <row r="6" spans="1:20" ht="23.25" customHeight="1" thickBot="1">
      <c r="A6" s="60" t="s">
        <v>230</v>
      </c>
      <c r="B6" s="48" t="s">
        <v>0</v>
      </c>
      <c r="C6" s="74" t="s">
        <v>1</v>
      </c>
      <c r="D6" s="74" t="s">
        <v>2</v>
      </c>
      <c r="E6" s="50" t="s">
        <v>242</v>
      </c>
      <c r="F6" s="50" t="s">
        <v>241</v>
      </c>
      <c r="G6" s="4"/>
      <c r="H6" s="4"/>
      <c r="I6" s="4"/>
      <c r="J6" s="4"/>
      <c r="K6" s="4"/>
      <c r="L6" s="4"/>
      <c r="M6" s="4"/>
      <c r="N6" s="6"/>
      <c r="O6" s="7"/>
      <c r="P6" s="7"/>
      <c r="Q6" s="7"/>
      <c r="R6" s="7"/>
      <c r="S6" s="7"/>
      <c r="T6" s="7"/>
    </row>
    <row r="7" spans="1:20" ht="12" thickBot="1">
      <c r="A7" s="97" t="s">
        <v>220</v>
      </c>
      <c r="B7" s="51">
        <v>1</v>
      </c>
      <c r="C7" s="11">
        <f>B7+1</f>
        <v>2</v>
      </c>
      <c r="D7" s="52">
        <f>C7+1</f>
        <v>3</v>
      </c>
      <c r="E7" s="53">
        <f>D7+1</f>
        <v>4</v>
      </c>
      <c r="F7" s="12">
        <f>E7+1</f>
        <v>5</v>
      </c>
      <c r="G7" s="4"/>
      <c r="H7" s="4"/>
      <c r="I7" s="4"/>
      <c r="J7" s="4"/>
      <c r="K7" s="4"/>
      <c r="L7" s="4"/>
      <c r="M7" s="4"/>
      <c r="N7" s="6"/>
      <c r="O7" s="7"/>
      <c r="P7" s="7"/>
      <c r="Q7" s="7"/>
      <c r="R7" s="7"/>
      <c r="S7" s="7"/>
      <c r="T7" s="7"/>
    </row>
    <row r="8" spans="1:6" ht="35.25" customHeight="1">
      <c r="A8" s="94" t="s">
        <v>128</v>
      </c>
      <c r="B8" s="92" t="s">
        <v>8</v>
      </c>
      <c r="C8" s="75" t="s">
        <v>66</v>
      </c>
      <c r="D8" s="76" t="s">
        <v>67</v>
      </c>
      <c r="E8" s="155" t="s">
        <v>212</v>
      </c>
      <c r="F8" s="156"/>
    </row>
    <row r="9" spans="1:15" ht="15" customHeight="1">
      <c r="A9" s="94" t="s">
        <v>129</v>
      </c>
      <c r="B9" s="93" t="s">
        <v>31</v>
      </c>
      <c r="C9" s="77" t="s">
        <v>68</v>
      </c>
      <c r="D9" s="78" t="s">
        <v>69</v>
      </c>
      <c r="E9" s="65">
        <v>21496.805009999996</v>
      </c>
      <c r="F9" s="65">
        <v>396.07348999999994</v>
      </c>
      <c r="L9" s="127">
        <f>('[3]фин.рез.за 2010 год'!$C$54+'[3]фин.рез.за 2010 год'!$D$54+'[3]фин.рез.за 2010 год'!$E$54)/1000</f>
        <v>285.2639236186752</v>
      </c>
      <c r="M9" s="127">
        <v>80.75876970738904</v>
      </c>
      <c r="N9" s="146">
        <v>0.22063869585115217</v>
      </c>
      <c r="O9" s="128"/>
    </row>
    <row r="10" spans="1:12" ht="22.5">
      <c r="A10" s="157" t="s">
        <v>130</v>
      </c>
      <c r="B10" s="93">
        <v>3</v>
      </c>
      <c r="C10" s="77" t="s">
        <v>168</v>
      </c>
      <c r="D10" s="78" t="s">
        <v>69</v>
      </c>
      <c r="E10" s="114">
        <v>26461.428096423322</v>
      </c>
      <c r="F10" s="114">
        <v>593.1313336186751</v>
      </c>
      <c r="G10" s="127">
        <f>'[1]расчет тарифа'!$J$23+'[1]расчет тарифа'!$J$26</f>
        <v>5073.877755846026</v>
      </c>
      <c r="H10" s="127">
        <f>E10-E11</f>
        <v>5073.832326423326</v>
      </c>
      <c r="J10" s="127">
        <f>F10-F11</f>
        <v>285.2639236186751</v>
      </c>
      <c r="K10" s="127">
        <f>'[3]Тариф'!$F$23+'[3]Тариф'!$F$26</f>
        <v>13598.432833618675</v>
      </c>
      <c r="L10" s="1">
        <f>'[3]Тариф'!$F$10/'[3]Тариф'!$F$9</f>
        <v>0.025574161453577122</v>
      </c>
    </row>
    <row r="11" spans="1:11" ht="14.25" customHeight="1">
      <c r="A11" s="157"/>
      <c r="B11" s="93" t="s">
        <v>39</v>
      </c>
      <c r="C11" s="80" t="s">
        <v>169</v>
      </c>
      <c r="D11" s="78" t="s">
        <v>69</v>
      </c>
      <c r="E11" s="114">
        <v>21387.595769999996</v>
      </c>
      <c r="F11" s="114">
        <v>307.86740999999995</v>
      </c>
      <c r="G11" s="1">
        <f>'[1]расчет тарифа'!$J$23</f>
        <v>5060.413218213529</v>
      </c>
      <c r="H11" s="127">
        <f>G10+'[1]Водоснабж ЦЭиЭСсвод КГМК'!$L$44/1000</f>
        <v>26461.473525846028</v>
      </c>
      <c r="I11" s="132">
        <f>E10-H11</f>
        <v>-0.04542942270563799</v>
      </c>
      <c r="K11" s="127">
        <f>J10+'[3]основные показатели'!$R$11/1000</f>
        <v>22993.777303618677</v>
      </c>
    </row>
    <row r="12" spans="1:6" ht="14.25" customHeight="1">
      <c r="A12" s="157"/>
      <c r="B12" s="93" t="s">
        <v>170</v>
      </c>
      <c r="C12" s="81" t="s">
        <v>171</v>
      </c>
      <c r="D12" s="78" t="s">
        <v>69</v>
      </c>
      <c r="E12" s="63"/>
      <c r="F12" s="63"/>
    </row>
    <row r="13" spans="1:6" ht="14.25" customHeight="1">
      <c r="A13" s="157"/>
      <c r="B13" s="95" t="s">
        <v>172</v>
      </c>
      <c r="C13" s="81" t="s">
        <v>173</v>
      </c>
      <c r="D13" s="78" t="s">
        <v>69</v>
      </c>
      <c r="E13" s="65">
        <v>20295.975739999998</v>
      </c>
      <c r="F13" s="65">
        <v>307.86740999999995</v>
      </c>
    </row>
    <row r="14" spans="1:6" ht="14.25" customHeight="1">
      <c r="A14" s="157"/>
      <c r="B14" s="95" t="s">
        <v>174</v>
      </c>
      <c r="C14" s="81" t="s">
        <v>175</v>
      </c>
      <c r="D14" s="78" t="s">
        <v>69</v>
      </c>
      <c r="E14" s="65">
        <v>1091.6200299999998</v>
      </c>
      <c r="F14" s="65"/>
    </row>
    <row r="15" spans="1:14" ht="33.75">
      <c r="A15" s="157"/>
      <c r="B15" s="93" t="s">
        <v>40</v>
      </c>
      <c r="C15" s="80" t="s">
        <v>70</v>
      </c>
      <c r="D15" s="115" t="s">
        <v>69</v>
      </c>
      <c r="E15" s="63">
        <v>290.9372559858631</v>
      </c>
      <c r="F15" s="63">
        <v>8.206748410452898</v>
      </c>
      <c r="M15" s="1">
        <v>1.8107262664608434</v>
      </c>
      <c r="N15" s="146">
        <v>8.206748410452898</v>
      </c>
    </row>
    <row r="16" spans="1:6" ht="15" customHeight="1">
      <c r="A16" s="157"/>
      <c r="B16" s="93" t="s">
        <v>71</v>
      </c>
      <c r="C16" s="81" t="s">
        <v>72</v>
      </c>
      <c r="D16" s="78" t="s">
        <v>73</v>
      </c>
      <c r="E16" s="126">
        <v>0.9617760528458283</v>
      </c>
      <c r="F16" s="126">
        <v>1.2852554089667492</v>
      </c>
    </row>
    <row r="17" spans="1:6" ht="15" customHeight="1">
      <c r="A17" s="157"/>
      <c r="B17" s="93" t="s">
        <v>74</v>
      </c>
      <c r="C17" s="81" t="s">
        <v>75</v>
      </c>
      <c r="D17" s="78" t="s">
        <v>176</v>
      </c>
      <c r="E17" s="126">
        <v>302.5</v>
      </c>
      <c r="F17" s="126">
        <v>6.385305483406229</v>
      </c>
    </row>
    <row r="18" spans="1:6" ht="15" customHeight="1">
      <c r="A18" s="157"/>
      <c r="B18" s="93" t="s">
        <v>41</v>
      </c>
      <c r="C18" s="80" t="s">
        <v>177</v>
      </c>
      <c r="D18" s="115" t="s">
        <v>69</v>
      </c>
      <c r="E18" s="116"/>
      <c r="F18" s="116"/>
    </row>
    <row r="19" spans="1:6" ht="15" customHeight="1">
      <c r="A19" s="157"/>
      <c r="B19" s="93" t="s">
        <v>76</v>
      </c>
      <c r="C19" s="81" t="s">
        <v>77</v>
      </c>
      <c r="D19" s="78" t="s">
        <v>78</v>
      </c>
      <c r="E19" s="133">
        <v>0</v>
      </c>
      <c r="F19" s="133">
        <v>0</v>
      </c>
    </row>
    <row r="20" spans="1:6" ht="15" customHeight="1">
      <c r="A20" s="157"/>
      <c r="B20" s="93" t="s">
        <v>79</v>
      </c>
      <c r="C20" s="82" t="s">
        <v>80</v>
      </c>
      <c r="D20" s="78" t="s">
        <v>78</v>
      </c>
      <c r="E20" s="126"/>
      <c r="F20" s="126"/>
    </row>
    <row r="21" spans="1:6" ht="15" customHeight="1">
      <c r="A21" s="157"/>
      <c r="B21" s="93" t="s">
        <v>81</v>
      </c>
      <c r="C21" s="82" t="s">
        <v>82</v>
      </c>
      <c r="D21" s="78" t="s">
        <v>78</v>
      </c>
      <c r="E21" s="116"/>
      <c r="F21" s="116"/>
    </row>
    <row r="22" spans="1:6" ht="15" customHeight="1">
      <c r="A22" s="157"/>
      <c r="B22" s="93" t="s">
        <v>83</v>
      </c>
      <c r="C22" s="82" t="s">
        <v>84</v>
      </c>
      <c r="D22" s="78" t="s">
        <v>78</v>
      </c>
      <c r="E22" s="116"/>
      <c r="F22" s="116"/>
    </row>
    <row r="23" spans="1:6" ht="15" customHeight="1">
      <c r="A23" s="157"/>
      <c r="B23" s="93" t="s">
        <v>85</v>
      </c>
      <c r="C23" s="82" t="s">
        <v>86</v>
      </c>
      <c r="D23" s="78" t="s">
        <v>78</v>
      </c>
      <c r="E23" s="116"/>
      <c r="F23" s="116"/>
    </row>
    <row r="24" spans="1:6" ht="15" customHeight="1">
      <c r="A24" s="157"/>
      <c r="B24" s="93" t="s">
        <v>87</v>
      </c>
      <c r="C24" s="82" t="s">
        <v>88</v>
      </c>
      <c r="D24" s="78" t="s">
        <v>78</v>
      </c>
      <c r="E24" s="116"/>
      <c r="F24" s="116"/>
    </row>
    <row r="25" spans="1:6" ht="15" customHeight="1">
      <c r="A25" s="157"/>
      <c r="B25" s="93" t="s">
        <v>89</v>
      </c>
      <c r="C25" s="82" t="s">
        <v>90</v>
      </c>
      <c r="D25" s="78" t="s">
        <v>78</v>
      </c>
      <c r="E25" s="116"/>
      <c r="F25" s="116"/>
    </row>
    <row r="26" spans="1:6" ht="15" customHeight="1">
      <c r="A26" s="157"/>
      <c r="B26" s="93" t="s">
        <v>91</v>
      </c>
      <c r="C26" s="82" t="s">
        <v>92</v>
      </c>
      <c r="D26" s="78" t="s">
        <v>78</v>
      </c>
      <c r="E26" s="116"/>
      <c r="F26" s="116"/>
    </row>
    <row r="27" spans="1:6" ht="15" customHeight="1">
      <c r="A27" s="157"/>
      <c r="B27" s="93" t="s">
        <v>93</v>
      </c>
      <c r="C27" s="82" t="s">
        <v>94</v>
      </c>
      <c r="D27" s="78" t="s">
        <v>78</v>
      </c>
      <c r="E27" s="116"/>
      <c r="F27" s="116"/>
    </row>
    <row r="28" spans="1:9" ht="15" customHeight="1">
      <c r="A28" s="157"/>
      <c r="B28" s="93" t="s">
        <v>42</v>
      </c>
      <c r="C28" s="80" t="s">
        <v>95</v>
      </c>
      <c r="D28" s="115" t="s">
        <v>69</v>
      </c>
      <c r="E28" s="116"/>
      <c r="F28" s="116"/>
      <c r="G28" s="128">
        <f>'[1]расчет тарифа'!$J$16</f>
        <v>564.2172176081157</v>
      </c>
      <c r="H28" s="128">
        <f>E28+E33+E40</f>
        <v>564.2</v>
      </c>
      <c r="I28" s="129">
        <f>H28-G28</f>
        <v>-0.017217608115629446</v>
      </c>
    </row>
    <row r="29" spans="1:9" ht="22.5">
      <c r="A29" s="157"/>
      <c r="B29" s="93" t="s">
        <v>43</v>
      </c>
      <c r="C29" s="80" t="s">
        <v>96</v>
      </c>
      <c r="D29" s="115" t="s">
        <v>69</v>
      </c>
      <c r="E29" s="116"/>
      <c r="F29" s="116"/>
      <c r="G29" s="128">
        <f>'[1]расчет тарифа'!$J$17</f>
        <v>191.82821181458326</v>
      </c>
      <c r="H29" s="128">
        <f>E29+E34+E43</f>
        <v>191.8</v>
      </c>
      <c r="I29" s="129">
        <f>H29-G29</f>
        <v>-0.028211814583244177</v>
      </c>
    </row>
    <row r="30" spans="1:14" ht="15.75" customHeight="1">
      <c r="A30" s="157"/>
      <c r="B30" s="93" t="s">
        <v>44</v>
      </c>
      <c r="C30" s="80" t="s">
        <v>97</v>
      </c>
      <c r="D30" s="115" t="s">
        <v>69</v>
      </c>
      <c r="E30" s="63">
        <v>210.40000000000003</v>
      </c>
      <c r="F30" s="126">
        <v>5.884614550468096</v>
      </c>
      <c r="M30" s="1">
        <v>1.2983736800019947</v>
      </c>
      <c r="N30" s="147">
        <v>5.884614550468096</v>
      </c>
    </row>
    <row r="31" spans="1:6" ht="15.75" customHeight="1">
      <c r="A31" s="157"/>
      <c r="B31" s="93" t="s">
        <v>45</v>
      </c>
      <c r="C31" s="80" t="s">
        <v>98</v>
      </c>
      <c r="D31" s="115" t="s">
        <v>69</v>
      </c>
      <c r="E31" s="63"/>
      <c r="F31" s="116"/>
    </row>
    <row r="32" spans="1:14" ht="15.75" customHeight="1">
      <c r="A32" s="157"/>
      <c r="B32" s="93" t="s">
        <v>99</v>
      </c>
      <c r="C32" s="80" t="s">
        <v>237</v>
      </c>
      <c r="D32" s="115" t="s">
        <v>69</v>
      </c>
      <c r="E32" s="63">
        <v>3426.0305328049667</v>
      </c>
      <c r="F32" s="126">
        <v>98.62480295030875</v>
      </c>
      <c r="M32" s="1">
        <v>28.80106510228337</v>
      </c>
      <c r="N32" s="147">
        <v>130.53496799905497</v>
      </c>
    </row>
    <row r="33" spans="1:6" ht="15.75" customHeight="1">
      <c r="A33" s="157"/>
      <c r="B33" s="93" t="s">
        <v>100</v>
      </c>
      <c r="C33" s="80" t="s">
        <v>95</v>
      </c>
      <c r="D33" s="115" t="s">
        <v>69</v>
      </c>
      <c r="E33" s="63">
        <v>282.1</v>
      </c>
      <c r="F33" s="126">
        <v>8.854818121015706</v>
      </c>
    </row>
    <row r="34" spans="1:6" ht="15.75" customHeight="1">
      <c r="A34" s="157"/>
      <c r="B34" s="93" t="s">
        <v>101</v>
      </c>
      <c r="C34" s="80" t="s">
        <v>102</v>
      </c>
      <c r="D34" s="115" t="s">
        <v>69</v>
      </c>
      <c r="E34" s="63">
        <v>95.9</v>
      </c>
      <c r="F34" s="126">
        <v>1.8063828966872038</v>
      </c>
    </row>
    <row r="35" spans="1:14" ht="15.75" customHeight="1">
      <c r="A35" s="157"/>
      <c r="B35" s="93" t="s">
        <v>103</v>
      </c>
      <c r="C35" s="80" t="s">
        <v>238</v>
      </c>
      <c r="D35" s="115" t="s">
        <v>69</v>
      </c>
      <c r="E35" s="63">
        <v>13.464537632496665</v>
      </c>
      <c r="F35" s="126">
        <v>14.599645639454046</v>
      </c>
      <c r="M35" s="1">
        <v>4.1331879792211055</v>
      </c>
      <c r="N35" s="147">
        <v>18.73283361867515</v>
      </c>
    </row>
    <row r="36" spans="1:6" ht="15.75" customHeight="1">
      <c r="A36" s="157"/>
      <c r="B36" s="93" t="s">
        <v>104</v>
      </c>
      <c r="C36" s="80" t="s">
        <v>95</v>
      </c>
      <c r="D36" s="115" t="s">
        <v>69</v>
      </c>
      <c r="E36" s="63">
        <v>3.581567010244113</v>
      </c>
      <c r="F36" s="126">
        <v>3.7871480788743797</v>
      </c>
    </row>
    <row r="37" spans="1:6" ht="15.75" customHeight="1">
      <c r="A37" s="157"/>
      <c r="B37" s="93" t="s">
        <v>105</v>
      </c>
      <c r="C37" s="80" t="s">
        <v>102</v>
      </c>
      <c r="D37" s="115" t="s">
        <v>69</v>
      </c>
      <c r="E37" s="63">
        <v>1.2177327834829985</v>
      </c>
      <c r="F37" s="126">
        <v>0.7725782080903734</v>
      </c>
    </row>
    <row r="38" spans="1:14" ht="15.75" customHeight="1">
      <c r="A38" s="157"/>
      <c r="B38" s="93" t="s">
        <v>106</v>
      </c>
      <c r="C38" s="80" t="s">
        <v>107</v>
      </c>
      <c r="D38" s="115" t="s">
        <v>69</v>
      </c>
      <c r="E38" s="63">
        <v>1133</v>
      </c>
      <c r="F38" s="126">
        <v>157.9481120679914</v>
      </c>
      <c r="M38" s="1">
        <v>44.71541667942172</v>
      </c>
      <c r="N38" s="147">
        <v>202.66352874741312</v>
      </c>
    </row>
    <row r="39" spans="1:6" ht="15.75" customHeight="1">
      <c r="A39" s="157"/>
      <c r="B39" s="93" t="s">
        <v>108</v>
      </c>
      <c r="C39" s="81" t="s">
        <v>109</v>
      </c>
      <c r="D39" s="115" t="s">
        <v>69</v>
      </c>
      <c r="E39" s="63">
        <v>755</v>
      </c>
      <c r="F39" s="126">
        <v>140.92486389594922</v>
      </c>
    </row>
    <row r="40" spans="1:6" ht="15.75" customHeight="1">
      <c r="A40" s="157"/>
      <c r="B40" s="93" t="s">
        <v>110</v>
      </c>
      <c r="C40" s="81" t="s">
        <v>111</v>
      </c>
      <c r="D40" s="115" t="s">
        <v>69</v>
      </c>
      <c r="E40" s="63">
        <v>282.1</v>
      </c>
      <c r="F40" s="126">
        <v>14.138910441895485</v>
      </c>
    </row>
    <row r="41" spans="1:6" ht="15.75" customHeight="1">
      <c r="A41" s="157"/>
      <c r="B41" s="93" t="s">
        <v>112</v>
      </c>
      <c r="C41" s="81" t="s">
        <v>113</v>
      </c>
      <c r="D41" s="115" t="s">
        <v>69</v>
      </c>
      <c r="E41" s="63">
        <v>11754.5254</v>
      </c>
      <c r="F41" s="63">
        <v>23035.8</v>
      </c>
    </row>
    <row r="42" spans="1:6" ht="15.75" customHeight="1">
      <c r="A42" s="157"/>
      <c r="B42" s="93" t="s">
        <v>114</v>
      </c>
      <c r="C42" s="81" t="s">
        <v>115</v>
      </c>
      <c r="D42" s="78" t="s">
        <v>178</v>
      </c>
      <c r="E42" s="63">
        <v>2</v>
      </c>
      <c r="F42" s="126">
        <v>2</v>
      </c>
    </row>
    <row r="43" spans="1:6" ht="22.5">
      <c r="A43" s="157"/>
      <c r="B43" s="93" t="s">
        <v>116</v>
      </c>
      <c r="C43" s="81" t="s">
        <v>117</v>
      </c>
      <c r="D43" s="115" t="s">
        <v>69</v>
      </c>
      <c r="E43" s="63">
        <v>95.9</v>
      </c>
      <c r="F43" s="126">
        <v>2.8843377301466786</v>
      </c>
    </row>
    <row r="44" spans="1:6" ht="33.75">
      <c r="A44" s="157"/>
      <c r="B44" s="93" t="s">
        <v>118</v>
      </c>
      <c r="C44" s="80" t="s">
        <v>119</v>
      </c>
      <c r="D44" s="115" t="s">
        <v>69</v>
      </c>
      <c r="E44" s="63"/>
      <c r="F44" s="116"/>
    </row>
    <row r="45" spans="1:12" ht="22.5">
      <c r="A45" s="94" t="s">
        <v>131</v>
      </c>
      <c r="B45" s="93" t="s">
        <v>36</v>
      </c>
      <c r="C45" s="77" t="s">
        <v>120</v>
      </c>
      <c r="D45" s="115" t="s">
        <v>69</v>
      </c>
      <c r="E45" s="134">
        <v>-14.620360193944748</v>
      </c>
      <c r="F45" s="143">
        <v>-197.05784361867512</v>
      </c>
      <c r="G45" s="1" t="s">
        <v>233</v>
      </c>
      <c r="L45" s="127"/>
    </row>
    <row r="46" spans="1:7" ht="45">
      <c r="A46" s="94" t="s">
        <v>132</v>
      </c>
      <c r="B46" s="93" t="s">
        <v>38</v>
      </c>
      <c r="C46" s="77" t="s">
        <v>179</v>
      </c>
      <c r="D46" s="115" t="s">
        <v>69</v>
      </c>
      <c r="E46" s="134">
        <v>-12.183633494953957</v>
      </c>
      <c r="F46" s="143">
        <v>-164.21486968222928</v>
      </c>
      <c r="G46" s="1" t="s">
        <v>232</v>
      </c>
    </row>
    <row r="47" spans="1:7" ht="22.5">
      <c r="A47" s="94" t="s">
        <v>133</v>
      </c>
      <c r="B47" s="93" t="s">
        <v>47</v>
      </c>
      <c r="C47" s="77" t="s">
        <v>180</v>
      </c>
      <c r="D47" s="115" t="s">
        <v>69</v>
      </c>
      <c r="E47" s="63">
        <v>0</v>
      </c>
      <c r="F47" s="126">
        <v>7351.800000000001</v>
      </c>
      <c r="G47" s="1" t="s">
        <v>235</v>
      </c>
    </row>
    <row r="48" spans="1:6" ht="15" customHeight="1">
      <c r="A48" s="157" t="s">
        <v>134</v>
      </c>
      <c r="B48" s="93" t="s">
        <v>48</v>
      </c>
      <c r="C48" s="77" t="s">
        <v>181</v>
      </c>
      <c r="D48" s="78" t="s">
        <v>121</v>
      </c>
      <c r="E48" s="136">
        <v>0</v>
      </c>
      <c r="F48" s="133">
        <v>0</v>
      </c>
    </row>
    <row r="49" spans="1:7" ht="15" customHeight="1">
      <c r="A49" s="157"/>
      <c r="B49" s="93" t="s">
        <v>49</v>
      </c>
      <c r="C49" s="80" t="s">
        <v>182</v>
      </c>
      <c r="D49" s="78" t="s">
        <v>121</v>
      </c>
      <c r="E49" s="135"/>
      <c r="F49" s="116"/>
      <c r="G49" s="1" t="s">
        <v>234</v>
      </c>
    </row>
    <row r="50" spans="1:6" ht="15" customHeight="1">
      <c r="A50" s="157"/>
      <c r="B50" s="93" t="s">
        <v>50</v>
      </c>
      <c r="C50" s="80" t="s">
        <v>183</v>
      </c>
      <c r="D50" s="78" t="s">
        <v>121</v>
      </c>
      <c r="E50" s="135"/>
      <c r="F50" s="116"/>
    </row>
    <row r="51" spans="1:6" ht="15" customHeight="1">
      <c r="A51" s="157" t="s">
        <v>135</v>
      </c>
      <c r="B51" s="93" t="s">
        <v>51</v>
      </c>
      <c r="C51" s="77" t="s">
        <v>184</v>
      </c>
      <c r="D51" s="78" t="s">
        <v>121</v>
      </c>
      <c r="E51" s="136">
        <v>3209.1270000000004</v>
      </c>
      <c r="F51" s="133">
        <v>2637.458</v>
      </c>
    </row>
    <row r="52" spans="1:6" ht="15" customHeight="1">
      <c r="A52" s="157"/>
      <c r="B52" s="93" t="s">
        <v>185</v>
      </c>
      <c r="C52" s="80" t="s">
        <v>171</v>
      </c>
      <c r="D52" s="78" t="s">
        <v>121</v>
      </c>
      <c r="E52" s="138"/>
      <c r="F52" s="116"/>
    </row>
    <row r="53" spans="1:6" ht="15" customHeight="1">
      <c r="A53" s="157"/>
      <c r="B53" s="93" t="s">
        <v>186</v>
      </c>
      <c r="C53" s="80" t="s">
        <v>173</v>
      </c>
      <c r="D53" s="78" t="s">
        <v>121</v>
      </c>
      <c r="E53" s="138">
        <v>3209.1270000000004</v>
      </c>
      <c r="F53" s="126">
        <v>2637.458</v>
      </c>
    </row>
    <row r="54" spans="1:6" ht="15" customHeight="1">
      <c r="A54" s="94" t="s">
        <v>136</v>
      </c>
      <c r="B54" s="93" t="s">
        <v>52</v>
      </c>
      <c r="C54" s="77" t="s">
        <v>187</v>
      </c>
      <c r="D54" s="78" t="s">
        <v>121</v>
      </c>
      <c r="E54" s="138"/>
      <c r="F54" s="126"/>
    </row>
    <row r="55" spans="1:6" ht="15" customHeight="1">
      <c r="A55" s="154" t="s">
        <v>137</v>
      </c>
      <c r="B55" s="93" t="s">
        <v>53</v>
      </c>
      <c r="C55" s="77" t="s">
        <v>188</v>
      </c>
      <c r="D55" s="78" t="s">
        <v>121</v>
      </c>
      <c r="E55" s="136">
        <v>66.591</v>
      </c>
      <c r="F55" s="133">
        <v>64.384</v>
      </c>
    </row>
    <row r="56" spans="1:6" ht="15" customHeight="1">
      <c r="A56" s="154"/>
      <c r="B56" s="93" t="s">
        <v>189</v>
      </c>
      <c r="C56" s="80" t="s">
        <v>190</v>
      </c>
      <c r="D56" s="78" t="s">
        <v>121</v>
      </c>
      <c r="E56" s="138">
        <v>9.003</v>
      </c>
      <c r="F56" s="126">
        <v>7.833</v>
      </c>
    </row>
    <row r="57" spans="1:6" ht="15" customHeight="1">
      <c r="A57" s="154"/>
      <c r="B57" s="93" t="s">
        <v>191</v>
      </c>
      <c r="C57" s="80" t="s">
        <v>192</v>
      </c>
      <c r="D57" s="78" t="s">
        <v>121</v>
      </c>
      <c r="E57" s="138">
        <v>57.587999999999994</v>
      </c>
      <c r="F57" s="126">
        <v>56.551</v>
      </c>
    </row>
    <row r="58" spans="1:6" ht="15" customHeight="1">
      <c r="A58" s="96" t="s">
        <v>138</v>
      </c>
      <c r="B58" s="93" t="s">
        <v>54</v>
      </c>
      <c r="C58" s="83" t="s">
        <v>193</v>
      </c>
      <c r="D58" s="78" t="s">
        <v>194</v>
      </c>
      <c r="E58" s="137">
        <v>4.5</v>
      </c>
      <c r="F58" s="126">
        <v>4.5</v>
      </c>
    </row>
    <row r="59" spans="1:6" ht="15" customHeight="1">
      <c r="A59" s="96" t="s">
        <v>139</v>
      </c>
      <c r="B59" s="93" t="s">
        <v>55</v>
      </c>
      <c r="C59" s="77" t="s">
        <v>195</v>
      </c>
      <c r="D59" s="78" t="s">
        <v>122</v>
      </c>
      <c r="E59" s="137">
        <v>30.1</v>
      </c>
      <c r="F59" s="126">
        <v>30.1</v>
      </c>
    </row>
    <row r="60" spans="1:6" ht="15" customHeight="1">
      <c r="A60" s="96" t="s">
        <v>214</v>
      </c>
      <c r="B60" s="93" t="s">
        <v>56</v>
      </c>
      <c r="C60" s="77" t="s">
        <v>196</v>
      </c>
      <c r="D60" s="78" t="s">
        <v>123</v>
      </c>
      <c r="E60" s="138"/>
      <c r="F60" s="126"/>
    </row>
    <row r="61" spans="1:6" ht="15" customHeight="1">
      <c r="A61" s="96" t="s">
        <v>215</v>
      </c>
      <c r="B61" s="93" t="s">
        <v>57</v>
      </c>
      <c r="C61" s="83" t="s">
        <v>197</v>
      </c>
      <c r="D61" s="78" t="s">
        <v>123</v>
      </c>
      <c r="E61" s="141">
        <v>1</v>
      </c>
      <c r="F61" s="140">
        <v>1</v>
      </c>
    </row>
    <row r="62" spans="1:6" ht="22.5">
      <c r="A62" s="96" t="s">
        <v>216</v>
      </c>
      <c r="B62" s="93" t="s">
        <v>58</v>
      </c>
      <c r="C62" s="80" t="s">
        <v>198</v>
      </c>
      <c r="D62" s="78" t="s">
        <v>178</v>
      </c>
      <c r="E62" s="116"/>
      <c r="F62" s="126"/>
    </row>
    <row r="63" spans="1:6" ht="22.5">
      <c r="A63" s="96" t="s">
        <v>217</v>
      </c>
      <c r="B63" s="93" t="s">
        <v>59</v>
      </c>
      <c r="C63" s="80" t="s">
        <v>199</v>
      </c>
      <c r="D63" s="115" t="s">
        <v>200</v>
      </c>
      <c r="E63" s="139">
        <v>0.0943</v>
      </c>
      <c r="F63" s="126">
        <v>0.09466615202971952</v>
      </c>
    </row>
    <row r="64" spans="1:6" ht="15" customHeight="1">
      <c r="A64" s="154" t="s">
        <v>218</v>
      </c>
      <c r="B64" s="93" t="s">
        <v>60</v>
      </c>
      <c r="C64" s="83" t="s">
        <v>201</v>
      </c>
      <c r="D64" s="78" t="s">
        <v>121</v>
      </c>
      <c r="E64" s="114">
        <v>155.824</v>
      </c>
      <c r="F64" s="133">
        <v>119.917</v>
      </c>
    </row>
    <row r="65" spans="1:6" ht="15" customHeight="1">
      <c r="A65" s="154"/>
      <c r="B65" s="93" t="s">
        <v>61</v>
      </c>
      <c r="C65" s="80" t="s">
        <v>202</v>
      </c>
      <c r="D65" s="78" t="s">
        <v>121</v>
      </c>
      <c r="E65" s="63"/>
      <c r="F65" s="126"/>
    </row>
    <row r="66" spans="1:6" ht="15" customHeight="1">
      <c r="A66" s="154"/>
      <c r="B66" s="93" t="s">
        <v>62</v>
      </c>
      <c r="C66" s="80" t="s">
        <v>203</v>
      </c>
      <c r="D66" s="78" t="s">
        <v>121</v>
      </c>
      <c r="E66" s="114">
        <v>155.824</v>
      </c>
      <c r="F66" s="133">
        <v>119.917</v>
      </c>
    </row>
    <row r="67" spans="1:6" ht="15" customHeight="1">
      <c r="A67" s="154"/>
      <c r="B67" s="93" t="s">
        <v>204</v>
      </c>
      <c r="C67" s="81" t="s">
        <v>205</v>
      </c>
      <c r="D67" s="78" t="s">
        <v>121</v>
      </c>
      <c r="E67" s="63"/>
      <c r="F67" s="126"/>
    </row>
    <row r="68" spans="1:6" ht="15" customHeight="1">
      <c r="A68" s="154"/>
      <c r="B68" s="93" t="s">
        <v>206</v>
      </c>
      <c r="C68" s="81" t="s">
        <v>207</v>
      </c>
      <c r="D68" s="78" t="s">
        <v>121</v>
      </c>
      <c r="E68" s="63"/>
      <c r="F68" s="126"/>
    </row>
    <row r="69" spans="1:7" ht="15" customHeight="1">
      <c r="A69" s="154"/>
      <c r="B69" s="93" t="s">
        <v>208</v>
      </c>
      <c r="C69" s="81" t="s">
        <v>209</v>
      </c>
      <c r="D69" s="78" t="s">
        <v>121</v>
      </c>
      <c r="E69" s="140">
        <v>155.824</v>
      </c>
      <c r="F69" s="126">
        <v>119.917</v>
      </c>
      <c r="G69" s="1" t="s">
        <v>236</v>
      </c>
    </row>
    <row r="70" spans="1:6" ht="22.5">
      <c r="A70" s="96" t="s">
        <v>219</v>
      </c>
      <c r="B70" s="119" t="s">
        <v>63</v>
      </c>
      <c r="C70" s="117" t="s">
        <v>210</v>
      </c>
      <c r="D70" s="84" t="s">
        <v>194</v>
      </c>
      <c r="E70" s="64"/>
      <c r="F70" s="144"/>
    </row>
    <row r="71" spans="2:6" ht="15.75" customHeight="1" thickBot="1">
      <c r="B71" s="85" t="s">
        <v>64</v>
      </c>
      <c r="C71" s="86" t="s">
        <v>46</v>
      </c>
      <c r="D71" s="118"/>
      <c r="E71" s="87"/>
      <c r="F71" s="145"/>
    </row>
  </sheetData>
  <sheetProtection/>
  <mergeCells count="7">
    <mergeCell ref="B4:F4"/>
    <mergeCell ref="A55:A57"/>
    <mergeCell ref="A64:A69"/>
    <mergeCell ref="E8:F8"/>
    <mergeCell ref="A10:A44"/>
    <mergeCell ref="A48:A50"/>
    <mergeCell ref="A51:A53"/>
  </mergeCells>
  <dataValidations count="3">
    <dataValidation type="textLength" operator="lessThanOrEqual" allowBlank="1" showInputMessage="1" showErrorMessage="1" sqref="E71:F71">
      <formula1>300</formula1>
    </dataValidation>
    <dataValidation type="list" allowBlank="1" showInputMessage="1" showErrorMessage="1" sqref="E8:F8">
      <formula1>kind_of_activity</formula1>
    </dataValidation>
    <dataValidation type="decimal" allowBlank="1" showInputMessage="1" showErrorMessage="1" sqref="E9:F70">
      <formula1>-999999999999999</formula1>
      <formula2>999999999999999</formula2>
    </dataValidation>
  </dataValidations>
  <printOptions/>
  <pageMargins left="0" right="0" top="0" bottom="0" header="0.31496062992125984" footer="0.31496062992125984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6.7109375" style="1" customWidth="1"/>
    <col min="2" max="2" width="9.421875" style="1" customWidth="1"/>
    <col min="3" max="3" width="50.7109375" style="1" customWidth="1"/>
    <col min="4" max="4" width="37.57421875" style="1" customWidth="1"/>
    <col min="5" max="16384" width="9.140625" style="1" customWidth="1"/>
  </cols>
  <sheetData>
    <row r="1" spans="1:4" ht="12" customHeight="1">
      <c r="A1" s="88" t="s">
        <v>221</v>
      </c>
      <c r="D1" s="122" t="s">
        <v>229</v>
      </c>
    </row>
    <row r="2" ht="11.25"/>
    <row r="3" s="89" customFormat="1" ht="11.25"/>
    <row r="4" ht="11.25"/>
    <row r="5" spans="1:20" ht="44.25" customHeight="1">
      <c r="A5" s="5"/>
      <c r="B5" s="148" t="s">
        <v>247</v>
      </c>
      <c r="C5" s="149"/>
      <c r="D5" s="150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</row>
    <row r="6" spans="1:20" ht="12" thickBot="1">
      <c r="A6" s="5"/>
      <c r="B6" s="2"/>
      <c r="C6" s="2"/>
      <c r="D6" s="2"/>
      <c r="E6" s="4"/>
      <c r="F6" s="4"/>
      <c r="G6" s="4"/>
      <c r="H6" s="4"/>
      <c r="I6" s="4"/>
      <c r="J6" s="4"/>
      <c r="K6" s="4"/>
      <c r="L6" s="4"/>
      <c r="M6" s="7"/>
      <c r="N6" s="7"/>
      <c r="O6" s="7"/>
      <c r="P6" s="7"/>
      <c r="Q6" s="7"/>
      <c r="R6" s="7"/>
      <c r="S6" s="7"/>
      <c r="T6" s="7"/>
    </row>
    <row r="7" spans="1:20" ht="23.25" customHeight="1" thickBot="1">
      <c r="A7" s="60" t="s">
        <v>228</v>
      </c>
      <c r="B7" s="48" t="s">
        <v>0</v>
      </c>
      <c r="C7" s="49" t="s">
        <v>1</v>
      </c>
      <c r="D7" s="50" t="s">
        <v>3</v>
      </c>
      <c r="E7" s="4"/>
      <c r="F7" s="4"/>
      <c r="G7" s="4"/>
      <c r="H7" s="4"/>
      <c r="I7" s="4"/>
      <c r="J7" s="4"/>
      <c r="K7" s="4"/>
      <c r="L7" s="4"/>
      <c r="M7" s="7"/>
      <c r="N7" s="7"/>
      <c r="O7" s="7"/>
      <c r="P7" s="7"/>
      <c r="Q7" s="7"/>
      <c r="R7" s="7"/>
      <c r="S7" s="7"/>
      <c r="T7" s="7"/>
    </row>
    <row r="8" spans="1:20" ht="12" thickBot="1">
      <c r="A8" s="97"/>
      <c r="B8" s="51">
        <v>1</v>
      </c>
      <c r="C8" s="52">
        <f>B8+1</f>
        <v>2</v>
      </c>
      <c r="D8" s="53">
        <f>C8+1</f>
        <v>3</v>
      </c>
      <c r="E8" s="4"/>
      <c r="F8" s="4"/>
      <c r="G8" s="4"/>
      <c r="H8" s="4"/>
      <c r="I8" s="4"/>
      <c r="J8" s="4"/>
      <c r="K8" s="4"/>
      <c r="L8" s="4"/>
      <c r="M8" s="7"/>
      <c r="N8" s="7"/>
      <c r="O8" s="7"/>
      <c r="P8" s="7"/>
      <c r="Q8" s="7"/>
      <c r="R8" s="7"/>
      <c r="S8" s="7"/>
      <c r="T8" s="7"/>
    </row>
    <row r="9" spans="1:4" ht="22.5">
      <c r="A9" s="94" t="s">
        <v>128</v>
      </c>
      <c r="B9" s="95" t="s">
        <v>8</v>
      </c>
      <c r="C9" s="54" t="s">
        <v>152</v>
      </c>
      <c r="D9" s="55">
        <v>0</v>
      </c>
    </row>
    <row r="10" spans="1:4" ht="22.5">
      <c r="A10" s="158" t="s">
        <v>129</v>
      </c>
      <c r="B10" s="95" t="s">
        <v>31</v>
      </c>
      <c r="C10" s="54" t="s">
        <v>153</v>
      </c>
      <c r="D10" s="65">
        <v>0</v>
      </c>
    </row>
    <row r="11" spans="1:4" ht="22.5">
      <c r="A11" s="159"/>
      <c r="B11" s="95" t="s">
        <v>32</v>
      </c>
      <c r="C11" s="54" t="s">
        <v>154</v>
      </c>
      <c r="D11" s="65">
        <v>0</v>
      </c>
    </row>
    <row r="12" spans="1:4" ht="22.5">
      <c r="A12" s="157" t="s">
        <v>130</v>
      </c>
      <c r="B12" s="95" t="s">
        <v>35</v>
      </c>
      <c r="C12" s="54" t="s">
        <v>155</v>
      </c>
      <c r="D12" s="79">
        <f>SUM(D13:D17)</f>
        <v>480</v>
      </c>
    </row>
    <row r="13" spans="1:4" ht="11.25">
      <c r="A13" s="157"/>
      <c r="B13" s="95" t="s">
        <v>39</v>
      </c>
      <c r="C13" s="56" t="s">
        <v>156</v>
      </c>
      <c r="D13" s="65">
        <v>120</v>
      </c>
    </row>
    <row r="14" spans="1:4" ht="11.25">
      <c r="A14" s="157"/>
      <c r="B14" s="95" t="s">
        <v>40</v>
      </c>
      <c r="C14" s="56" t="s">
        <v>157</v>
      </c>
      <c r="D14" s="65">
        <v>120</v>
      </c>
    </row>
    <row r="15" spans="1:4" ht="22.5">
      <c r="A15" s="157"/>
      <c r="B15" s="95" t="s">
        <v>41</v>
      </c>
      <c r="C15" s="56" t="s">
        <v>158</v>
      </c>
      <c r="D15" s="65">
        <v>0</v>
      </c>
    </row>
    <row r="16" spans="1:4" ht="11.25">
      <c r="A16" s="157"/>
      <c r="B16" s="95" t="s">
        <v>42</v>
      </c>
      <c r="C16" s="56" t="s">
        <v>159</v>
      </c>
      <c r="D16" s="65">
        <v>120</v>
      </c>
    </row>
    <row r="17" spans="1:4" ht="11.25">
      <c r="A17" s="157"/>
      <c r="B17" s="95" t="s">
        <v>43</v>
      </c>
      <c r="C17" s="56" t="s">
        <v>160</v>
      </c>
      <c r="D17" s="65">
        <v>120</v>
      </c>
    </row>
    <row r="18" spans="1:4" ht="45">
      <c r="A18" s="157" t="s">
        <v>131</v>
      </c>
      <c r="B18" s="95" t="s">
        <v>36</v>
      </c>
      <c r="C18" s="54" t="s">
        <v>161</v>
      </c>
      <c r="D18" s="79">
        <f>SUM(D19:D23)</f>
        <v>0</v>
      </c>
    </row>
    <row r="19" spans="1:4" ht="11.25">
      <c r="A19" s="157"/>
      <c r="B19" s="95" t="s">
        <v>162</v>
      </c>
      <c r="C19" s="56" t="s">
        <v>156</v>
      </c>
      <c r="D19" s="65">
        <v>0</v>
      </c>
    </row>
    <row r="20" spans="1:4" ht="11.25">
      <c r="A20" s="157"/>
      <c r="B20" s="95" t="s">
        <v>163</v>
      </c>
      <c r="C20" s="56" t="s">
        <v>157</v>
      </c>
      <c r="D20" s="65">
        <v>0</v>
      </c>
    </row>
    <row r="21" spans="1:4" ht="22.5">
      <c r="A21" s="157"/>
      <c r="B21" s="93" t="s">
        <v>164</v>
      </c>
      <c r="C21" s="58" t="s">
        <v>165</v>
      </c>
      <c r="D21" s="63">
        <v>0</v>
      </c>
    </row>
    <row r="22" spans="1:4" ht="11.25">
      <c r="A22" s="157"/>
      <c r="B22" s="119" t="s">
        <v>166</v>
      </c>
      <c r="C22" s="112" t="s">
        <v>159</v>
      </c>
      <c r="D22" s="64">
        <v>0</v>
      </c>
    </row>
    <row r="23" spans="1:4" ht="12" thickBot="1">
      <c r="A23" s="157"/>
      <c r="B23" s="120" t="s">
        <v>167</v>
      </c>
      <c r="C23" s="113" t="s">
        <v>160</v>
      </c>
      <c r="D23" s="66">
        <v>0</v>
      </c>
    </row>
  </sheetData>
  <sheetProtection/>
  <mergeCells count="4">
    <mergeCell ref="B5:D5"/>
    <mergeCell ref="A18:A23"/>
    <mergeCell ref="A10:A11"/>
    <mergeCell ref="A12:A17"/>
  </mergeCells>
  <dataValidations count="1">
    <dataValidation type="decimal" allowBlank="1" showInputMessage="1" showErrorMessage="1" sqref="D9:D23">
      <formula1>0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6.8515625" style="1" customWidth="1"/>
    <col min="2" max="2" width="50.7109375" style="1" customWidth="1"/>
    <col min="3" max="3" width="40.7109375" style="1" customWidth="1"/>
    <col min="4" max="16384" width="9.140625" style="1" customWidth="1"/>
  </cols>
  <sheetData>
    <row r="1" spans="1:3" ht="11.25">
      <c r="A1" s="88" t="s">
        <v>227</v>
      </c>
      <c r="C1" s="122" t="s">
        <v>229</v>
      </c>
    </row>
    <row r="4" spans="1:19" ht="38.25" customHeight="1">
      <c r="A4" s="148" t="s">
        <v>248</v>
      </c>
      <c r="B4" s="149"/>
      <c r="C4" s="150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7"/>
    </row>
    <row r="5" spans="1:19" ht="12" thickBot="1">
      <c r="A5" s="2"/>
      <c r="B5" s="2"/>
      <c r="C5" s="2"/>
      <c r="D5" s="4"/>
      <c r="E5" s="4"/>
      <c r="F5" s="4"/>
      <c r="G5" s="4"/>
      <c r="H5" s="4"/>
      <c r="I5" s="4"/>
      <c r="J5" s="4"/>
      <c r="K5" s="4"/>
      <c r="L5" s="7"/>
      <c r="M5" s="7"/>
      <c r="N5" s="7"/>
      <c r="O5" s="7"/>
      <c r="P5" s="7"/>
      <c r="Q5" s="7"/>
      <c r="R5" s="7"/>
      <c r="S5" s="7"/>
    </row>
    <row r="6" spans="1:19" ht="23.25" thickBot="1">
      <c r="A6" s="48" t="s">
        <v>0</v>
      </c>
      <c r="B6" s="49" t="s">
        <v>1</v>
      </c>
      <c r="C6" s="50" t="s">
        <v>3</v>
      </c>
      <c r="D6" s="4"/>
      <c r="E6" s="4"/>
      <c r="F6" s="4"/>
      <c r="G6" s="4"/>
      <c r="H6" s="4"/>
      <c r="I6" s="4"/>
      <c r="J6" s="4"/>
      <c r="K6" s="4"/>
      <c r="L6" s="7"/>
      <c r="M6" s="7"/>
      <c r="N6" s="7"/>
      <c r="O6" s="7"/>
      <c r="P6" s="7"/>
      <c r="Q6" s="7"/>
      <c r="R6" s="7"/>
      <c r="S6" s="7"/>
    </row>
    <row r="7" spans="1:19" ht="12" thickBot="1">
      <c r="A7" s="51">
        <v>1</v>
      </c>
      <c r="B7" s="52">
        <f>A7+1</f>
        <v>2</v>
      </c>
      <c r="C7" s="53">
        <f>B7+1</f>
        <v>3</v>
      </c>
      <c r="D7" s="4"/>
      <c r="E7" s="4"/>
      <c r="F7" s="4"/>
      <c r="G7" s="4"/>
      <c r="H7" s="4"/>
      <c r="I7" s="4"/>
      <c r="J7" s="4"/>
      <c r="K7" s="4"/>
      <c r="L7" s="7"/>
      <c r="M7" s="7"/>
      <c r="N7" s="7"/>
      <c r="O7" s="7"/>
      <c r="P7" s="7"/>
      <c r="Q7" s="7"/>
      <c r="R7" s="7"/>
      <c r="S7" s="7"/>
    </row>
    <row r="8" spans="1:19" ht="22.5">
      <c r="A8" s="67">
        <v>1</v>
      </c>
      <c r="B8" s="54" t="s">
        <v>222</v>
      </c>
      <c r="C8" s="57">
        <v>0</v>
      </c>
      <c r="D8" s="4"/>
      <c r="E8" s="4"/>
      <c r="F8" s="4"/>
      <c r="G8" s="4"/>
      <c r="H8" s="4"/>
      <c r="I8" s="4"/>
      <c r="J8" s="4"/>
      <c r="K8" s="4"/>
      <c r="L8" s="7"/>
      <c r="M8" s="7"/>
      <c r="N8" s="7"/>
      <c r="O8" s="7"/>
      <c r="P8" s="7"/>
      <c r="Q8" s="7"/>
      <c r="R8" s="7"/>
      <c r="S8" s="7"/>
    </row>
    <row r="9" spans="1:3" ht="22.5">
      <c r="A9" s="68">
        <v>2</v>
      </c>
      <c r="B9" s="54" t="s">
        <v>223</v>
      </c>
      <c r="C9" s="57">
        <v>0</v>
      </c>
    </row>
    <row r="10" spans="1:3" ht="22.5">
      <c r="A10" s="69">
        <v>3</v>
      </c>
      <c r="B10" s="62" t="s">
        <v>224</v>
      </c>
      <c r="C10" s="59">
        <v>0</v>
      </c>
    </row>
    <row r="11" spans="1:3" ht="33.75">
      <c r="A11" s="69">
        <v>4</v>
      </c>
      <c r="B11" s="62" t="s">
        <v>225</v>
      </c>
      <c r="C11" s="59">
        <v>0</v>
      </c>
    </row>
    <row r="12" spans="1:3" ht="22.5">
      <c r="A12" s="70">
        <v>5</v>
      </c>
      <c r="B12" s="62" t="s">
        <v>226</v>
      </c>
      <c r="C12" s="59">
        <v>0</v>
      </c>
    </row>
    <row r="13" spans="1:3" ht="23.25" thickBot="1">
      <c r="A13" s="71">
        <v>6</v>
      </c>
      <c r="B13" s="72" t="s">
        <v>65</v>
      </c>
      <c r="C13" s="73">
        <v>0</v>
      </c>
    </row>
    <row r="14" spans="1:3" ht="11.25">
      <c r="A14" s="45"/>
      <c r="B14" s="46"/>
      <c r="C14" s="47"/>
    </row>
  </sheetData>
  <sheetProtection/>
  <mergeCells count="1">
    <mergeCell ref="A4:C4"/>
  </mergeCells>
  <dataValidations count="1">
    <dataValidation type="whole" allowBlank="1" showInputMessage="1" showErrorMessage="1" sqref="C8:C13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В.В.</dc:creator>
  <cp:keywords/>
  <dc:description/>
  <cp:lastModifiedBy>Александров В.В.</cp:lastModifiedBy>
  <cp:lastPrinted>2011-04-20T15:58:01Z</cp:lastPrinted>
  <dcterms:created xsi:type="dcterms:W3CDTF">2010-12-06T09:10:43Z</dcterms:created>
  <dcterms:modified xsi:type="dcterms:W3CDTF">2011-04-21T05:07:15Z</dcterms:modified>
  <cp:category/>
  <cp:version/>
  <cp:contentType/>
  <cp:contentStatus/>
</cp:coreProperties>
</file>